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E55" lockStructure="1"/>
  <bookViews>
    <workbookView xWindow="480" yWindow="120" windowWidth="27795" windowHeight="12585" tabRatio="454"/>
  </bookViews>
  <sheets>
    <sheet name="Calculator" sheetId="39" r:id="rId1"/>
    <sheet name="Definitions" sheetId="26" state="hidden" r:id="rId2"/>
  </sheets>
  <definedNames>
    <definedName name="ClubNo">Definitions!$B$13:$B$45</definedName>
    <definedName name="Clubs">Definitions!$A$13:$A$45</definedName>
    <definedName name="GNAS">Definitions!$G$13:$J$15</definedName>
    <definedName name="GNAS_Qtr">Definitions!$G$12:$J$12</definedName>
    <definedName name="GNAS_Type">Definitions!$F$13:$F$15</definedName>
    <definedName name="GWAS">Definitions!$G$2:$J$4</definedName>
    <definedName name="GWAS_Qtr">Definitions!$G$1:$J$1</definedName>
    <definedName name="GWAS_Type">Definitions!$F$2:$F$4</definedName>
    <definedName name="JuniorClubFee">Definitions!$H$18</definedName>
    <definedName name="_xlnm.Print_Area" localSheetId="0">Calculator!$A$1:$R$16</definedName>
    <definedName name="Quarter">Definitions!$A$3:$A$6</definedName>
    <definedName name="SCAA">Definitions!$G$7:$J$9</definedName>
    <definedName name="SCAA_Qtr">Definitions!$G$6:$J$6</definedName>
    <definedName name="SCAA_Type">Definitions!$F$7:$F$9</definedName>
    <definedName name="UniClubFee">Definitions!$H$19</definedName>
  </definedNames>
  <calcPr calcId="145621"/>
</workbook>
</file>

<file path=xl/calcChain.xml><?xml version="1.0" encoding="utf-8"?>
<calcChain xmlns="http://schemas.openxmlformats.org/spreadsheetml/2006/main">
  <c r="H8" i="26" l="1"/>
  <c r="I8" i="26"/>
  <c r="J8" i="26"/>
  <c r="H9" i="26"/>
  <c r="I9" i="26"/>
  <c r="J9" i="26"/>
  <c r="J7" i="26"/>
  <c r="I7" i="26"/>
  <c r="H7" i="26"/>
  <c r="H3" i="26"/>
  <c r="I3" i="26"/>
  <c r="J3" i="26"/>
  <c r="H4" i="26"/>
  <c r="I4" i="26"/>
  <c r="J4" i="26"/>
  <c r="J2" i="26"/>
  <c r="I2" i="26"/>
  <c r="H2" i="26"/>
  <c r="H15" i="26"/>
  <c r="I15" i="26"/>
  <c r="J15" i="26"/>
  <c r="AD8" i="39" l="1"/>
  <c r="AD9" i="39"/>
  <c r="AD10" i="39"/>
  <c r="AD7" i="39"/>
  <c r="AE8" i="39"/>
  <c r="AE9" i="39"/>
  <c r="AE10" i="39"/>
  <c r="AE7" i="39"/>
  <c r="R10" i="39" l="1"/>
  <c r="Q10" i="39"/>
  <c r="P10" i="39"/>
  <c r="R9" i="39"/>
  <c r="Q9" i="39"/>
  <c r="P9" i="39"/>
  <c r="H14" i="26" l="1"/>
  <c r="I14" i="26"/>
  <c r="J14" i="26"/>
  <c r="I13" i="26"/>
  <c r="J13" i="26"/>
  <c r="H13" i="26"/>
  <c r="J12" i="26" l="1"/>
  <c r="I12" i="26"/>
  <c r="H12" i="26"/>
  <c r="G12" i="26"/>
  <c r="Y8" i="39" l="1"/>
  <c r="Y10" i="39"/>
  <c r="X8" i="39"/>
  <c r="X10" i="39"/>
  <c r="Y9" i="39"/>
  <c r="Y7" i="39"/>
  <c r="X9" i="39"/>
  <c r="X7" i="39"/>
  <c r="U10" i="39"/>
  <c r="U9" i="39"/>
  <c r="V8" i="39"/>
  <c r="P8" i="39" s="1"/>
  <c r="V10" i="39"/>
  <c r="V9" i="39"/>
  <c r="U8" i="39"/>
  <c r="V7" i="39"/>
  <c r="U7" i="39"/>
  <c r="P7" i="39" l="1"/>
  <c r="P11" i="39" s="1"/>
  <c r="G12" i="39" s="1"/>
  <c r="J6" i="26"/>
  <c r="I6" i="26"/>
  <c r="H6" i="26"/>
  <c r="G6" i="26"/>
  <c r="J1" i="26"/>
  <c r="I1" i="26"/>
  <c r="H1" i="26"/>
  <c r="G1" i="26"/>
  <c r="AW8" i="39" l="1"/>
  <c r="AW10" i="39"/>
  <c r="AV8" i="39"/>
  <c r="AV10" i="39"/>
  <c r="AU8" i="39"/>
  <c r="AU10" i="39"/>
  <c r="AW9" i="39"/>
  <c r="AW7" i="39"/>
  <c r="AV9" i="39"/>
  <c r="AV7" i="39"/>
  <c r="AU9" i="39"/>
  <c r="AU7" i="39"/>
  <c r="AG10" i="39"/>
  <c r="AI10" i="39"/>
  <c r="AK10" i="39"/>
  <c r="AM10" i="39"/>
  <c r="AY10" i="39"/>
  <c r="AG9" i="39"/>
  <c r="AI9" i="39"/>
  <c r="AK9" i="39"/>
  <c r="AM9" i="39"/>
  <c r="AY9" i="39"/>
  <c r="AX8" i="39"/>
  <c r="AN8" i="39"/>
  <c r="AL8" i="39"/>
  <c r="AJ8" i="39"/>
  <c r="AH8" i="39"/>
  <c r="AH10" i="39"/>
  <c r="AJ10" i="39"/>
  <c r="AL10" i="39"/>
  <c r="AN10" i="39"/>
  <c r="AX10" i="39"/>
  <c r="AH9" i="39"/>
  <c r="AJ9" i="39"/>
  <c r="AL9" i="39"/>
  <c r="AN9" i="39"/>
  <c r="AX9" i="39"/>
  <c r="AY8" i="39"/>
  <c r="AM8" i="39"/>
  <c r="AK8" i="39"/>
  <c r="AI8" i="39"/>
  <c r="Q8" i="39" s="1"/>
  <c r="AG8" i="39"/>
  <c r="AR10" i="39"/>
  <c r="AT10" i="39"/>
  <c r="AR9" i="39"/>
  <c r="AT9" i="39"/>
  <c r="AS8" i="39"/>
  <c r="AS10" i="39"/>
  <c r="AS9" i="39"/>
  <c r="AT8" i="39"/>
  <c r="R8" i="39" s="1"/>
  <c r="AR8" i="39"/>
  <c r="AY7" i="39"/>
  <c r="AN7" i="39"/>
  <c r="AL7" i="39"/>
  <c r="AJ7" i="39"/>
  <c r="AH7" i="39"/>
  <c r="AX7" i="39"/>
  <c r="AM7" i="39"/>
  <c r="AI7" i="39"/>
  <c r="AK7" i="39"/>
  <c r="AG7" i="39"/>
  <c r="AS7" i="39"/>
  <c r="AR7" i="39"/>
  <c r="AT7" i="39"/>
  <c r="Q7" i="39" l="1"/>
  <c r="Q11" i="39" s="1"/>
  <c r="R7" i="39"/>
  <c r="R11" i="39" s="1"/>
  <c r="G14" i="39" l="1"/>
</calcChain>
</file>

<file path=xl/sharedStrings.xml><?xml version="1.0" encoding="utf-8"?>
<sst xmlns="http://schemas.openxmlformats.org/spreadsheetml/2006/main" count="156" uniqueCount="77">
  <si>
    <t>Bath Archers</t>
  </si>
  <si>
    <t>Bath University (Closed)</t>
  </si>
  <si>
    <t>Bitton Archers</t>
  </si>
  <si>
    <t>Bowmen of Danesfield</t>
  </si>
  <si>
    <t>Bowmen of Hatch (Closed)</t>
  </si>
  <si>
    <t>Bowmen of Ina</t>
  </si>
  <si>
    <t>Bowmen of Mendip</t>
  </si>
  <si>
    <t>Burnham Company of Archers</t>
  </si>
  <si>
    <t>Coastal Archers</t>
  </si>
  <si>
    <t>Frome Town Archers</t>
  </si>
  <si>
    <t>Gordano Valley Archers</t>
  </si>
  <si>
    <t>Mid Somerset Bowmen</t>
  </si>
  <si>
    <t>Puriton Gold</t>
  </si>
  <si>
    <t>South Wansdyke Archery Club</t>
  </si>
  <si>
    <t>Wells City Archers</t>
  </si>
  <si>
    <t>West Somerset Company of Archers</t>
  </si>
  <si>
    <t>Yeo Bowmen</t>
  </si>
  <si>
    <t>Wellington Bowmen</t>
  </si>
  <si>
    <t>Ballands Bowmen</t>
  </si>
  <si>
    <t>Club</t>
  </si>
  <si>
    <t>2100</t>
  </si>
  <si>
    <t>1708</t>
  </si>
  <si>
    <t>Bowmen of Danesfield Junior Archery Club</t>
  </si>
  <si>
    <t>Bowmen of Danesfield Disabled</t>
  </si>
  <si>
    <t>Bitton Archers Disabled</t>
  </si>
  <si>
    <t>Wellington Bowmen Junior Archery Club</t>
  </si>
  <si>
    <t>West Somerset Junior Archery Club</t>
  </si>
  <si>
    <t>South Wansdyke Junior Archery Club</t>
  </si>
  <si>
    <t>Frome Town Junior Archery Club</t>
  </si>
  <si>
    <t>Ballands Junior Archery Club</t>
  </si>
  <si>
    <t>Bitton Junior Archery Club</t>
  </si>
  <si>
    <t>Senior</t>
  </si>
  <si>
    <t>Junior</t>
  </si>
  <si>
    <t>Disabled</t>
  </si>
  <si>
    <t>New</t>
  </si>
  <si>
    <t>University</t>
  </si>
  <si>
    <t>MEMBERS</t>
  </si>
  <si>
    <t>SCAA</t>
  </si>
  <si>
    <t>GWAS</t>
  </si>
  <si>
    <t>Renewing</t>
  </si>
  <si>
    <t>QUARTER</t>
  </si>
  <si>
    <t>Quarter</t>
  </si>
  <si>
    <t>JOINING</t>
  </si>
  <si>
    <t>Q2: Jan-Mar</t>
  </si>
  <si>
    <t>Q3: Apr-Jun</t>
  </si>
  <si>
    <t>Q4: Jul-Sep</t>
  </si>
  <si>
    <t>Q1: Oct-Dec</t>
  </si>
  <si>
    <t>Clubs</t>
  </si>
  <si>
    <t>Ordinary</t>
  </si>
  <si>
    <t>540</t>
  </si>
  <si>
    <t>Puriton Gold Junior Archery Club</t>
  </si>
  <si>
    <t>Burnham Junior Archery Club</t>
  </si>
  <si>
    <t>1075</t>
  </si>
  <si>
    <t>Gordano Valley Junior Archery Club</t>
  </si>
  <si>
    <t>En-B</t>
  </si>
  <si>
    <t>GNAS</t>
  </si>
  <si>
    <t>National</t>
  </si>
  <si>
    <t>Regional</t>
  </si>
  <si>
    <t>County</t>
  </si>
  <si>
    <t>En-Bloc</t>
  </si>
  <si>
    <t>En-Block Club</t>
  </si>
  <si>
    <t>FEES TO PAY</t>
  </si>
  <si>
    <t xml:space="preserve">You will need to pay Archery GB (GNAS): </t>
  </si>
  <si>
    <t xml:space="preserve">You will need to pay SCAA (GWAS+SCAA): </t>
  </si>
  <si>
    <t>GNAS FEES</t>
  </si>
  <si>
    <t>GWAS FEES</t>
  </si>
  <si>
    <t>SCAA FEES</t>
  </si>
  <si>
    <t>SOMERSET COUNTY ARCHERY - AFFILIATIONS CALCULATOR</t>
  </si>
  <si>
    <r>
      <t xml:space="preserve">To use this affiliations calculator:
1) Select the joining quarter in the first column (they are pre-defined).
2) Enter the number of each type of member you are affiliating in the relevant column.
Notes:
1) When affiliating an en-bloc club use the relevant en-bloc column (it will only be a 1), but also see note 3..
2) En-bloc affiliation of a club should only occur once, the beginning of the affiliation year.
3) Put a X in the En-B column if the juniors affiliating are in an en-bloc affiliated club, otherwise it blank.
4) Ordinary members are those affiliating direct to Archery GB, hence only pay county and regional affiliations.
The amounts you need to send to Archery GB and SCAA are calculated and shown above. SCAA will subsequently pay the GWAS affiliation fees.
You may enter lines for different joining quarters in the calculator, and they will be aggregated together. However, </t>
    </r>
    <r>
      <rPr>
        <b/>
        <sz val="10"/>
        <color theme="1"/>
        <rFont val="Arial"/>
        <family val="2"/>
      </rPr>
      <t>please</t>
    </r>
    <r>
      <rPr>
        <sz val="10"/>
        <color theme="1"/>
        <rFont val="Arial"/>
        <family val="2"/>
      </rPr>
      <t xml:space="preserve"> put different joining quarters on separate update sheets.
</t>
    </r>
  </si>
  <si>
    <t>Number</t>
  </si>
  <si>
    <t>Type</t>
  </si>
  <si>
    <t>Junior Club Block Fee</t>
  </si>
  <si>
    <t>University Club Block Fee</t>
  </si>
  <si>
    <t xml:space="preserve"> 2015-2016</t>
  </si>
  <si>
    <t>Avalon Archers</t>
  </si>
  <si>
    <t>Avalon Archers Junior</t>
  </si>
  <si>
    <t>Direct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</si>
</sst>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14">
    <font>
      <sz val="11"/>
      <color theme="1"/>
      <name val="Calibri"/>
      <family val="2"/>
      <scheme val="minor"/>
    </font>
    <font>
      <sz val="11"/>
      <color rgb="FF006100"/>
      <name val="Calibri"/>
      <family val="2"/>
      <scheme val="minor"/>
    </font>
    <font>
      <sz val="11"/>
      <name val="Calibri"/>
      <family val="2"/>
      <scheme val="minor"/>
    </font>
    <font>
      <b/>
      <sz val="11"/>
      <color theme="1"/>
      <name val="Calibri"/>
      <family val="2"/>
      <scheme val="minor"/>
    </font>
    <font>
      <sz val="20"/>
      <name val="CasperOpenFace"/>
      <family val="2"/>
    </font>
    <font>
      <b/>
      <sz val="14"/>
      <name val="Arial"/>
      <family val="2"/>
    </font>
    <font>
      <b/>
      <sz val="10"/>
      <name val="Arial"/>
      <family val="2"/>
    </font>
    <font>
      <sz val="8"/>
      <name val="Arial"/>
      <family val="2"/>
    </font>
    <font>
      <b/>
      <sz val="8"/>
      <name val="Arial"/>
      <family val="2"/>
    </font>
    <font>
      <sz val="11"/>
      <color theme="1"/>
      <name val="Arial"/>
      <family val="2"/>
    </font>
    <font>
      <b/>
      <sz val="11"/>
      <name val="Arial"/>
      <family val="2"/>
    </font>
    <font>
      <sz val="10"/>
      <color theme="1"/>
      <name val="Arial"/>
      <family val="2"/>
    </font>
    <font>
      <b/>
      <sz val="10"/>
      <color theme="1"/>
      <name val="Arial"/>
      <family val="2"/>
    </font>
    <font>
      <b/>
      <sz val="14"/>
      <color theme="1"/>
      <name val="Arial"/>
      <family val="2"/>
    </font>
  </fonts>
  <fills count="3">
    <fill>
      <patternFill patternType="none"/>
    </fill>
    <fill>
      <patternFill patternType="gray125"/>
    </fill>
    <fill>
      <patternFill patternType="solid">
        <fgColor rgb="FFC6EFCE"/>
      </patternFill>
    </fill>
  </fills>
  <borders count="2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right/>
      <top/>
      <bottom style="thin">
        <color indexed="64"/>
      </bottom>
      <diagonal/>
    </border>
  </borders>
  <cellStyleXfs count="2">
    <xf numFmtId="0" fontId="0" fillId="0" borderId="0"/>
    <xf numFmtId="0" fontId="1" fillId="2" borderId="0" applyNumberFormat="0" applyBorder="0" applyAlignment="0" applyProtection="0"/>
  </cellStyleXfs>
  <cellXfs count="61">
    <xf numFmtId="0" fontId="0" fillId="0" borderId="0" xfId="0"/>
    <xf numFmtId="0" fontId="2" fillId="0" borderId="0" xfId="0" applyFont="1" applyFill="1"/>
    <xf numFmtId="0" fontId="2" fillId="0" borderId="0" xfId="1" applyFont="1" applyFill="1"/>
    <xf numFmtId="49" fontId="0" fillId="0" borderId="0" xfId="0" applyNumberFormat="1"/>
    <xf numFmtId="49" fontId="2" fillId="0" borderId="0" xfId="1" applyNumberFormat="1" applyFont="1" applyFill="1"/>
    <xf numFmtId="0" fontId="0" fillId="0" borderId="0" xfId="0" applyFill="1"/>
    <xf numFmtId="164" fontId="0" fillId="0" borderId="0" xfId="0" applyNumberFormat="1" applyFill="1"/>
    <xf numFmtId="0" fontId="7" fillId="0" borderId="9" xfId="0" applyFont="1" applyFill="1" applyBorder="1" applyAlignment="1">
      <alignment horizontal="center"/>
    </xf>
    <xf numFmtId="164" fontId="7" fillId="0" borderId="9" xfId="0" applyNumberFormat="1" applyFont="1" applyFill="1" applyBorder="1" applyAlignment="1">
      <alignment horizontal="center"/>
    </xf>
    <xf numFmtId="0" fontId="0" fillId="0" borderId="0" xfId="0" applyAlignment="1"/>
    <xf numFmtId="164" fontId="3" fillId="0" borderId="7" xfId="0" applyNumberFormat="1" applyFont="1" applyFill="1" applyBorder="1" applyAlignment="1">
      <alignment horizontal="centerContinuous"/>
    </xf>
    <xf numFmtId="0" fontId="3" fillId="0" borderId="0" xfId="0" applyFont="1"/>
    <xf numFmtId="164" fontId="7" fillId="0" borderId="9" xfId="0" applyNumberFormat="1" applyFont="1" applyBorder="1" applyAlignment="1">
      <alignment horizontal="center"/>
    </xf>
    <xf numFmtId="164" fontId="7" fillId="0" borderId="4" xfId="0" applyNumberFormat="1" applyFont="1" applyBorder="1" applyAlignment="1">
      <alignment horizontal="center"/>
    </xf>
    <xf numFmtId="164" fontId="7" fillId="0" borderId="10" xfId="0" applyNumberFormat="1" applyFont="1" applyBorder="1" applyAlignment="1">
      <alignment horizontal="center"/>
    </xf>
    <xf numFmtId="0" fontId="7" fillId="0" borderId="10" xfId="0" applyFont="1" applyFill="1" applyBorder="1" applyAlignment="1">
      <alignment horizontal="center"/>
    </xf>
    <xf numFmtId="164" fontId="7" fillId="0" borderId="9" xfId="0" applyNumberFormat="1" applyFont="1" applyFill="1" applyBorder="1" applyAlignment="1" applyProtection="1">
      <alignment vertical="center"/>
      <protection locked="0"/>
    </xf>
    <xf numFmtId="164" fontId="7" fillId="0" borderId="9" xfId="0" applyNumberFormat="1" applyFont="1" applyFill="1" applyBorder="1" applyAlignment="1">
      <alignment vertical="center"/>
    </xf>
    <xf numFmtId="0" fontId="7" fillId="0" borderId="9" xfId="0" applyFont="1" applyBorder="1" applyAlignment="1" applyProtection="1">
      <alignment horizontal="center" vertical="center"/>
      <protection locked="0"/>
    </xf>
    <xf numFmtId="164" fontId="8" fillId="0" borderId="9" xfId="0" applyNumberFormat="1" applyFont="1" applyFill="1" applyBorder="1" applyAlignment="1">
      <alignment horizontal="center"/>
    </xf>
    <xf numFmtId="0" fontId="7" fillId="0" borderId="4" xfId="0" applyFont="1" applyFill="1" applyBorder="1" applyAlignment="1">
      <alignment horizontal="center"/>
    </xf>
    <xf numFmtId="0" fontId="7" fillId="0" borderId="6" xfId="0" applyFont="1" applyFill="1" applyBorder="1" applyAlignment="1">
      <alignment horizontal="center"/>
    </xf>
    <xf numFmtId="0" fontId="0" fillId="0" borderId="0" xfId="0" applyBorder="1"/>
    <xf numFmtId="0" fontId="7" fillId="0" borderId="4" xfId="0" applyFont="1" applyFill="1" applyBorder="1" applyAlignment="1">
      <alignment horizontal="center"/>
    </xf>
    <xf numFmtId="164" fontId="7" fillId="0" borderId="4" xfId="0" applyNumberFormat="1" applyFont="1" applyFill="1" applyBorder="1" applyAlignment="1">
      <alignment horizontal="center"/>
    </xf>
    <xf numFmtId="0" fontId="6" fillId="0" borderId="0" xfId="0" applyFont="1" applyFill="1" applyBorder="1" applyAlignment="1"/>
    <xf numFmtId="164" fontId="0" fillId="0" borderId="0" xfId="0" applyNumberFormat="1"/>
    <xf numFmtId="0" fontId="9" fillId="0" borderId="0" xfId="0" applyFont="1" applyAlignment="1">
      <alignment horizontal="right"/>
    </xf>
    <xf numFmtId="164" fontId="7" fillId="0" borderId="9" xfId="0" applyNumberFormat="1" applyFont="1" applyFill="1" applyBorder="1" applyAlignment="1" applyProtection="1">
      <alignment vertical="center"/>
    </xf>
    <xf numFmtId="164" fontId="10" fillId="0" borderId="15" xfId="0" applyNumberFormat="1" applyFont="1" applyFill="1" applyBorder="1" applyAlignment="1" applyProtection="1">
      <alignment horizontal="center" vertical="center"/>
    </xf>
    <xf numFmtId="164" fontId="3" fillId="0" borderId="9" xfId="0" applyNumberFormat="1" applyFont="1" applyBorder="1"/>
    <xf numFmtId="164" fontId="3" fillId="0" borderId="8" xfId="0" applyNumberFormat="1" applyFont="1" applyFill="1" applyBorder="1" applyAlignment="1">
      <alignment horizontal="centerContinuous"/>
    </xf>
    <xf numFmtId="0" fontId="13" fillId="0" borderId="19" xfId="0" applyFont="1" applyBorder="1" applyAlignment="1">
      <alignment horizontal="center"/>
    </xf>
    <xf numFmtId="49" fontId="0" fillId="0" borderId="0" xfId="0" applyNumberFormat="1" applyAlignment="1">
      <alignment horizontal="center"/>
    </xf>
    <xf numFmtId="0" fontId="13" fillId="0" borderId="19" xfId="0" applyFont="1" applyBorder="1" applyAlignment="1">
      <alignment horizontal="center"/>
    </xf>
    <xf numFmtId="0" fontId="7" fillId="0" borderId="9" xfId="0" applyFont="1" applyFill="1" applyBorder="1" applyAlignment="1">
      <alignment horizontal="center"/>
    </xf>
    <xf numFmtId="0" fontId="7" fillId="0" borderId="4" xfId="0" applyFont="1" applyFill="1" applyBorder="1" applyAlignment="1">
      <alignment horizontal="center"/>
    </xf>
    <xf numFmtId="0" fontId="7" fillId="0" borderId="6" xfId="0" applyFont="1" applyFill="1" applyBorder="1" applyAlignment="1">
      <alignment horizontal="center"/>
    </xf>
    <xf numFmtId="0" fontId="4" fillId="0" borderId="0" xfId="0" applyFont="1" applyFill="1" applyAlignment="1">
      <alignment horizontal="center" wrapText="1"/>
    </xf>
    <xf numFmtId="0" fontId="6" fillId="0" borderId="0" xfId="0" applyFont="1" applyFill="1" applyBorder="1" applyAlignment="1">
      <alignment horizontal="center"/>
    </xf>
    <xf numFmtId="0" fontId="0" fillId="0" borderId="0" xfId="0" applyAlignment="1">
      <alignment horizontal="center"/>
    </xf>
    <xf numFmtId="0" fontId="9" fillId="0" borderId="0" xfId="0" applyFont="1" applyAlignment="1">
      <alignment horizontal="right"/>
    </xf>
    <xf numFmtId="164" fontId="10" fillId="0" borderId="13" xfId="0" applyNumberFormat="1" applyFont="1" applyFill="1" applyBorder="1" applyAlignment="1" applyProtection="1">
      <alignment horizontal="center" vertical="center"/>
    </xf>
    <xf numFmtId="164" fontId="10" fillId="0" borderId="14" xfId="0" applyNumberFormat="1" applyFont="1" applyFill="1" applyBorder="1" applyAlignment="1" applyProtection="1">
      <alignment horizontal="center" vertical="center"/>
    </xf>
    <xf numFmtId="164" fontId="5" fillId="0" borderId="1" xfId="0" applyNumberFormat="1" applyFont="1" applyFill="1" applyBorder="1" applyAlignment="1">
      <alignment horizontal="center"/>
    </xf>
    <xf numFmtId="164" fontId="5" fillId="0" borderId="2" xfId="0" applyNumberFormat="1" applyFont="1" applyFill="1" applyBorder="1" applyAlignment="1">
      <alignment horizontal="center"/>
    </xf>
    <xf numFmtId="164" fontId="5" fillId="0" borderId="3" xfId="0" applyNumberFormat="1" applyFont="1" applyFill="1" applyBorder="1" applyAlignment="1">
      <alignment horizontal="center"/>
    </xf>
    <xf numFmtId="0" fontId="5" fillId="0" borderId="1" xfId="0" applyFont="1" applyFill="1" applyBorder="1" applyAlignment="1">
      <alignment horizontal="center"/>
    </xf>
    <xf numFmtId="0" fontId="5" fillId="0" borderId="2" xfId="0" applyFont="1" applyFill="1" applyBorder="1" applyAlignment="1">
      <alignment horizontal="center"/>
    </xf>
    <xf numFmtId="0" fontId="5" fillId="0" borderId="3" xfId="0" applyFont="1" applyFill="1" applyBorder="1" applyAlignment="1">
      <alignment horizontal="center"/>
    </xf>
    <xf numFmtId="164" fontId="10" fillId="0" borderId="11" xfId="0" applyNumberFormat="1" applyFont="1" applyFill="1" applyBorder="1" applyAlignment="1" applyProtection="1">
      <alignment horizontal="center" vertical="center"/>
    </xf>
    <xf numFmtId="164" fontId="10" fillId="0" borderId="12" xfId="0" applyNumberFormat="1" applyFont="1" applyFill="1" applyBorder="1" applyAlignment="1" applyProtection="1">
      <alignment horizontal="center" vertical="center"/>
    </xf>
    <xf numFmtId="0" fontId="11" fillId="0" borderId="16" xfId="0" applyFont="1" applyBorder="1" applyAlignment="1">
      <alignment horizontal="left" vertical="top" wrapText="1"/>
    </xf>
    <xf numFmtId="0" fontId="11" fillId="0" borderId="17" xfId="0" applyFont="1" applyBorder="1" applyAlignment="1">
      <alignment horizontal="left" vertical="top" wrapText="1"/>
    </xf>
    <xf numFmtId="0" fontId="11" fillId="0" borderId="18" xfId="0" applyFont="1" applyBorder="1" applyAlignment="1">
      <alignment horizontal="left" vertical="top" wrapText="1"/>
    </xf>
    <xf numFmtId="0" fontId="7" fillId="0" borderId="1" xfId="0" applyFont="1" applyFill="1" applyBorder="1" applyAlignment="1">
      <alignment horizontal="center"/>
    </xf>
    <xf numFmtId="0" fontId="7" fillId="0" borderId="3" xfId="0" applyFont="1" applyFill="1" applyBorder="1" applyAlignment="1">
      <alignment horizontal="center"/>
    </xf>
    <xf numFmtId="0" fontId="7" fillId="0" borderId="2" xfId="0" applyFont="1" applyFill="1" applyBorder="1" applyAlignment="1">
      <alignment horizontal="center"/>
    </xf>
    <xf numFmtId="0" fontId="7" fillId="0" borderId="5" xfId="0" applyFont="1" applyFill="1" applyBorder="1" applyAlignment="1">
      <alignment horizontal="center"/>
    </xf>
    <xf numFmtId="0" fontId="7" fillId="0" borderId="7" xfId="0" applyFont="1" applyFill="1" applyBorder="1" applyAlignment="1">
      <alignment horizontal="center" textRotation="180"/>
    </xf>
    <xf numFmtId="0" fontId="7" fillId="0" borderId="8" xfId="0" applyFont="1" applyFill="1" applyBorder="1" applyAlignment="1">
      <alignment horizontal="center" textRotation="180"/>
    </xf>
  </cellXfs>
  <cellStyles count="2">
    <cellStyle name="Good" xfId="1" builtinId="26"/>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1:BB17"/>
  <sheetViews>
    <sheetView tabSelected="1" workbookViewId="0">
      <selection activeCell="B1" sqref="B1:R1"/>
    </sheetView>
  </sheetViews>
  <sheetFormatPr defaultRowHeight="15"/>
  <cols>
    <col min="1" max="1" width="3.7109375" customWidth="1"/>
    <col min="2" max="2" width="10" bestFit="1" customWidth="1"/>
    <col min="3" max="8" width="8" customWidth="1"/>
    <col min="9" max="9" width="2.28515625" customWidth="1"/>
    <col min="10" max="14" width="8" customWidth="1"/>
    <col min="15" max="15" width="5.140625" bestFit="1" customWidth="1"/>
    <col min="19" max="19" width="9.140625" customWidth="1"/>
    <col min="20" max="53" width="9.140625" hidden="1" customWidth="1"/>
    <col min="54" max="54" width="9.85546875" hidden="1" customWidth="1"/>
    <col min="55" max="55" width="9.140625" customWidth="1"/>
  </cols>
  <sheetData>
    <row r="1" spans="2:54" ht="25.5" customHeight="1">
      <c r="B1" s="38" t="s">
        <v>67</v>
      </c>
      <c r="C1" s="38"/>
      <c r="D1" s="38"/>
      <c r="E1" s="38"/>
      <c r="F1" s="38"/>
      <c r="G1" s="38"/>
      <c r="H1" s="38"/>
      <c r="I1" s="38"/>
      <c r="J1" s="38"/>
      <c r="K1" s="38"/>
      <c r="L1" s="38"/>
      <c r="M1" s="38"/>
      <c r="N1" s="38"/>
      <c r="O1" s="38"/>
      <c r="P1" s="38"/>
      <c r="Q1" s="38"/>
      <c r="R1" s="38"/>
    </row>
    <row r="2" spans="2:54">
      <c r="B2" s="25"/>
      <c r="C2" s="25"/>
      <c r="D2" s="25"/>
      <c r="E2" s="25"/>
      <c r="F2" s="25"/>
      <c r="G2" s="39" t="s">
        <v>73</v>
      </c>
      <c r="H2" s="40"/>
      <c r="I2" s="40"/>
      <c r="J2" s="40"/>
      <c r="K2" s="40"/>
      <c r="L2" s="25"/>
      <c r="M2" s="25"/>
      <c r="N2" s="25"/>
      <c r="O2" s="25"/>
      <c r="P2" s="25"/>
      <c r="Q2" s="25"/>
      <c r="R2" s="25"/>
    </row>
    <row r="3" spans="2:54">
      <c r="B3" s="6"/>
      <c r="C3" s="5"/>
      <c r="D3" s="5"/>
      <c r="E3" s="5"/>
      <c r="F3" s="5"/>
      <c r="G3" s="5"/>
      <c r="H3" s="5"/>
      <c r="I3" s="5"/>
      <c r="J3" s="5"/>
      <c r="K3" s="5"/>
      <c r="L3" s="5"/>
      <c r="M3" s="5"/>
      <c r="N3" s="5"/>
      <c r="O3" s="5"/>
      <c r="P3" s="6"/>
      <c r="Q3" s="6"/>
      <c r="R3" s="6"/>
    </row>
    <row r="4" spans="2:54" ht="20.25" customHeight="1">
      <c r="B4" s="10"/>
      <c r="C4" s="47" t="s">
        <v>36</v>
      </c>
      <c r="D4" s="48"/>
      <c r="E4" s="48"/>
      <c r="F4" s="48"/>
      <c r="G4" s="48"/>
      <c r="H4" s="48"/>
      <c r="I4" s="48"/>
      <c r="J4" s="48"/>
      <c r="K4" s="48"/>
      <c r="L4" s="48"/>
      <c r="M4" s="48"/>
      <c r="N4" s="48"/>
      <c r="O4" s="49"/>
      <c r="P4" s="44" t="s">
        <v>61</v>
      </c>
      <c r="Q4" s="45"/>
      <c r="R4" s="46"/>
      <c r="T4" s="34" t="s">
        <v>64</v>
      </c>
      <c r="U4" s="34"/>
      <c r="V4" s="34"/>
      <c r="W4" s="34"/>
      <c r="X4" s="34"/>
      <c r="Y4" s="34"/>
      <c r="Z4" s="34"/>
      <c r="AA4" s="34"/>
      <c r="AB4" s="34"/>
      <c r="AC4" s="34"/>
      <c r="AD4" s="34"/>
      <c r="AE4" s="34"/>
      <c r="AG4" s="34" t="s">
        <v>65</v>
      </c>
      <c r="AH4" s="34"/>
      <c r="AI4" s="34"/>
      <c r="AJ4" s="34"/>
      <c r="AK4" s="34"/>
      <c r="AL4" s="34"/>
      <c r="AM4" s="34"/>
      <c r="AN4" s="34"/>
      <c r="AO4" s="34"/>
      <c r="AP4" s="34"/>
      <c r="AR4" s="34" t="s">
        <v>66</v>
      </c>
      <c r="AS4" s="34"/>
      <c r="AT4" s="34"/>
      <c r="AU4" s="34"/>
      <c r="AV4" s="34"/>
      <c r="AW4" s="34"/>
      <c r="AX4" s="34"/>
      <c r="AY4" s="34"/>
      <c r="AZ4" s="34"/>
      <c r="BA4" s="34"/>
      <c r="BB4" s="32"/>
    </row>
    <row r="5" spans="2:54" ht="12" customHeight="1">
      <c r="B5" s="10" t="s">
        <v>42</v>
      </c>
      <c r="C5" s="55" t="s">
        <v>31</v>
      </c>
      <c r="D5" s="57"/>
      <c r="E5" s="56"/>
      <c r="F5" s="36" t="s">
        <v>32</v>
      </c>
      <c r="G5" s="58"/>
      <c r="H5" s="58"/>
      <c r="I5" s="59" t="s">
        <v>54</v>
      </c>
      <c r="J5" s="57" t="s">
        <v>35</v>
      </c>
      <c r="K5" s="56"/>
      <c r="L5" s="55" t="s">
        <v>33</v>
      </c>
      <c r="M5" s="56"/>
      <c r="N5" s="36" t="s">
        <v>60</v>
      </c>
      <c r="O5" s="37"/>
      <c r="P5" s="8" t="s">
        <v>56</v>
      </c>
      <c r="Q5" s="24" t="s">
        <v>57</v>
      </c>
      <c r="R5" s="8" t="s">
        <v>58</v>
      </c>
      <c r="T5" s="35" t="s">
        <v>31</v>
      </c>
      <c r="U5" s="35"/>
      <c r="V5" s="35"/>
      <c r="W5" s="35" t="s">
        <v>32</v>
      </c>
      <c r="X5" s="35"/>
      <c r="Y5" s="35"/>
      <c r="Z5" s="35" t="s">
        <v>35</v>
      </c>
      <c r="AA5" s="35"/>
      <c r="AB5" s="35" t="s">
        <v>33</v>
      </c>
      <c r="AC5" s="35"/>
      <c r="AD5" s="35" t="s">
        <v>59</v>
      </c>
      <c r="AE5" s="35"/>
      <c r="AF5" s="15"/>
      <c r="AG5" s="55" t="s">
        <v>31</v>
      </c>
      <c r="AH5" s="57"/>
      <c r="AI5" s="56"/>
      <c r="AJ5" s="55" t="s">
        <v>32</v>
      </c>
      <c r="AK5" s="57"/>
      <c r="AL5" s="56"/>
      <c r="AM5" s="55" t="s">
        <v>35</v>
      </c>
      <c r="AN5" s="56"/>
      <c r="AO5" s="55" t="s">
        <v>33</v>
      </c>
      <c r="AP5" s="57"/>
      <c r="AQ5" s="15"/>
      <c r="AR5" s="55" t="s">
        <v>31</v>
      </c>
      <c r="AS5" s="57"/>
      <c r="AT5" s="56"/>
      <c r="AU5" s="55" t="s">
        <v>32</v>
      </c>
      <c r="AV5" s="57"/>
      <c r="AW5" s="56"/>
      <c r="AX5" s="55" t="s">
        <v>35</v>
      </c>
      <c r="AY5" s="56"/>
      <c r="AZ5" s="55" t="s">
        <v>33</v>
      </c>
      <c r="BA5" s="56"/>
      <c r="BB5" s="7" t="s">
        <v>32</v>
      </c>
    </row>
    <row r="6" spans="2:54" ht="12" customHeight="1">
      <c r="B6" s="31" t="s">
        <v>40</v>
      </c>
      <c r="C6" s="7" t="s">
        <v>76</v>
      </c>
      <c r="D6" s="7" t="s">
        <v>39</v>
      </c>
      <c r="E6" s="7" t="s">
        <v>34</v>
      </c>
      <c r="F6" s="7" t="s">
        <v>76</v>
      </c>
      <c r="G6" s="7" t="s">
        <v>39</v>
      </c>
      <c r="H6" s="20" t="s">
        <v>34</v>
      </c>
      <c r="I6" s="60"/>
      <c r="J6" s="21" t="s">
        <v>39</v>
      </c>
      <c r="K6" s="7" t="s">
        <v>34</v>
      </c>
      <c r="L6" s="7" t="s">
        <v>39</v>
      </c>
      <c r="M6" s="7" t="s">
        <v>34</v>
      </c>
      <c r="N6" s="7" t="s">
        <v>35</v>
      </c>
      <c r="O6" s="7" t="s">
        <v>32</v>
      </c>
      <c r="P6" s="19" t="s">
        <v>55</v>
      </c>
      <c r="Q6" s="19" t="s">
        <v>38</v>
      </c>
      <c r="R6" s="19" t="s">
        <v>37</v>
      </c>
      <c r="T6" s="7" t="s">
        <v>48</v>
      </c>
      <c r="U6" s="7" t="s">
        <v>39</v>
      </c>
      <c r="V6" s="7" t="s">
        <v>34</v>
      </c>
      <c r="W6" s="7" t="s">
        <v>48</v>
      </c>
      <c r="X6" s="7" t="s">
        <v>39</v>
      </c>
      <c r="Y6" s="7" t="s">
        <v>34</v>
      </c>
      <c r="Z6" s="7" t="s">
        <v>39</v>
      </c>
      <c r="AA6" s="7" t="s">
        <v>34</v>
      </c>
      <c r="AB6" s="7" t="s">
        <v>39</v>
      </c>
      <c r="AC6" s="23" t="s">
        <v>34</v>
      </c>
      <c r="AD6" s="7" t="s">
        <v>35</v>
      </c>
      <c r="AE6" s="7" t="s">
        <v>32</v>
      </c>
      <c r="AF6" s="15"/>
      <c r="AG6" s="7" t="s">
        <v>48</v>
      </c>
      <c r="AH6" s="7" t="s">
        <v>39</v>
      </c>
      <c r="AI6" s="7" t="s">
        <v>34</v>
      </c>
      <c r="AJ6" s="7" t="s">
        <v>48</v>
      </c>
      <c r="AK6" s="7" t="s">
        <v>39</v>
      </c>
      <c r="AL6" s="7" t="s">
        <v>34</v>
      </c>
      <c r="AM6" s="7" t="s">
        <v>39</v>
      </c>
      <c r="AN6" s="7" t="s">
        <v>34</v>
      </c>
      <c r="AO6" s="7" t="s">
        <v>39</v>
      </c>
      <c r="AP6" s="20" t="s">
        <v>34</v>
      </c>
      <c r="AQ6" s="15"/>
      <c r="AR6" s="7" t="s">
        <v>48</v>
      </c>
      <c r="AS6" s="7" t="s">
        <v>39</v>
      </c>
      <c r="AT6" s="7" t="s">
        <v>34</v>
      </c>
      <c r="AU6" s="7" t="s">
        <v>48</v>
      </c>
      <c r="AV6" s="7" t="s">
        <v>39</v>
      </c>
      <c r="AW6" s="7" t="s">
        <v>34</v>
      </c>
      <c r="AX6" s="7" t="s">
        <v>39</v>
      </c>
      <c r="AY6" s="7" t="s">
        <v>34</v>
      </c>
      <c r="AZ6" s="7" t="s">
        <v>39</v>
      </c>
      <c r="BA6" s="7" t="s">
        <v>34</v>
      </c>
      <c r="BB6" s="7" t="s">
        <v>19</v>
      </c>
    </row>
    <row r="7" spans="2:54" ht="12" customHeight="1">
      <c r="B7" s="16"/>
      <c r="C7" s="18"/>
      <c r="D7" s="18"/>
      <c r="E7" s="18"/>
      <c r="F7" s="18"/>
      <c r="G7" s="18"/>
      <c r="H7" s="18"/>
      <c r="I7" s="18"/>
      <c r="J7" s="18"/>
      <c r="K7" s="18"/>
      <c r="L7" s="18"/>
      <c r="M7" s="18"/>
      <c r="N7" s="18"/>
      <c r="O7" s="18"/>
      <c r="P7" s="28" t="str">
        <f>IF(ISBLANK($B7),"",SUM(T7:AE7))</f>
        <v/>
      </c>
      <c r="Q7" s="17" t="str">
        <f>IF(ISBLANK($B7),"",SUM(AG7:AP7))</f>
        <v/>
      </c>
      <c r="R7" s="17" t="str">
        <f>IF(ISBLANK($B7),"",SUM(AR7:BB7))</f>
        <v/>
      </c>
      <c r="T7" s="12">
        <v>0</v>
      </c>
      <c r="U7" s="12">
        <f>INDEX(GNAS,MATCH($C$5,GNAS_Type,0),MATCH(Definitions!$A$3,GNAS_Qtr,0))*$D7</f>
        <v>0</v>
      </c>
      <c r="V7" s="12" t="e">
        <f>INDEX(GNAS,MATCH($C$5,GNAS_Type,0),MATCH($B7,GNAS_Qtr,0))*$E7</f>
        <v>#N/A</v>
      </c>
      <c r="W7" s="12">
        <v>0</v>
      </c>
      <c r="X7" s="12">
        <f>IF(ISBLANK(I7),INDEX(GNAS,MATCH($F$5,GNAS_Type,0),MATCH(Definitions!$A$3,GNAS_Qtr,0))*$G7,0)</f>
        <v>0</v>
      </c>
      <c r="Y7" s="12" t="e">
        <f>IF(ISBLANK(I7),INDEX(GNAS,MATCH($F$5,GNAS_Type,0),MATCH($B7,GNAS_Qtr,0))*$H7,0)</f>
        <v>#N/A</v>
      </c>
      <c r="Z7" s="12">
        <v>0</v>
      </c>
      <c r="AA7" s="12">
        <v>0</v>
      </c>
      <c r="AB7" s="12">
        <v>0</v>
      </c>
      <c r="AC7" s="13">
        <v>0</v>
      </c>
      <c r="AD7" s="12">
        <f>N7*UniClubFee</f>
        <v>0</v>
      </c>
      <c r="AE7" s="12">
        <f>O7*JuniorClubFee</f>
        <v>0</v>
      </c>
      <c r="AF7" s="14"/>
      <c r="AG7" s="12">
        <f>INDEX(GWAS,MATCH($C$5,GWAS_Type,0),MATCH(Definitions!$A$3,GWAS_Qtr,0))*$C7</f>
        <v>0</v>
      </c>
      <c r="AH7" s="12">
        <f>INDEX(GWAS,MATCH($C$5,GWAS_Type,0),MATCH(Definitions!$A$3,GWAS_Qtr,0))*$D7</f>
        <v>0</v>
      </c>
      <c r="AI7" s="12" t="e">
        <f>INDEX(GWAS,MATCH($C$5,GWAS_Type,0),MATCH($B7,GWAS_Qtr,0))*$E7</f>
        <v>#N/A</v>
      </c>
      <c r="AJ7" s="12">
        <f>INDEX(GWAS,MATCH($F$5,GWAS_Type,0),MATCH(Definitions!$A$3,GWAS_Qtr,0))*$F7</f>
        <v>0</v>
      </c>
      <c r="AK7" s="12">
        <f>INDEX(GWAS,MATCH($F$5,GWAS_Type,0),MATCH(Definitions!$A$3,GWAS_Qtr,0))*$G7</f>
        <v>0</v>
      </c>
      <c r="AL7" s="12" t="e">
        <f>INDEX(GWAS,MATCH($F$5,GWAS_Type,0),MATCH($B7,GWAS_Qtr,0))*$H7</f>
        <v>#N/A</v>
      </c>
      <c r="AM7" s="12">
        <f>INDEX(GWAS,MATCH($J$5,GWAS_Type,0),MATCH(Definitions!$A$3,GWAS_Qtr,0))*$J7</f>
        <v>0</v>
      </c>
      <c r="AN7" s="12" t="e">
        <f>INDEX(GWAS,MATCH($J$5,GWAS_Type,0),MATCH($B7,GWAS_Qtr,0))*$K7</f>
        <v>#N/A</v>
      </c>
      <c r="AO7" s="12">
        <v>0</v>
      </c>
      <c r="AP7" s="13">
        <v>0</v>
      </c>
      <c r="AQ7" s="14"/>
      <c r="AR7" s="12">
        <f>INDEX(SCAA,MATCH($C$5,SCAA_Type,0),MATCH(Definitions!$A$3,SCAA_Qtr,0))*$C7</f>
        <v>0</v>
      </c>
      <c r="AS7" s="12">
        <f>INDEX(SCAA,MATCH($C$5,SCAA_Type,0),MATCH(Definitions!$A$3,SCAA_Qtr,0))*$D7</f>
        <v>0</v>
      </c>
      <c r="AT7" s="12" t="e">
        <f>INDEX(SCAA,MATCH($C$5,SCAA_Type,0),MATCH($B7,SCAA_Qtr,0))*$E7</f>
        <v>#N/A</v>
      </c>
      <c r="AU7" s="12">
        <f>INDEX(SCAA,MATCH($F$5,GWAS_Type,0),MATCH(Definitions!$A$3,GWAS_Qtr,0))*$F7</f>
        <v>0</v>
      </c>
      <c r="AV7" s="12">
        <f>INDEX(SCAA,MATCH($F$5,GWAS_Type,0),MATCH(Definitions!$A$3,GWAS_Qtr,0))*$G7</f>
        <v>0</v>
      </c>
      <c r="AW7" s="12" t="e">
        <f>INDEX(SCAA,MATCH($F$5,GWAS_Type,0),MATCH($B7,GWAS_Qtr,0))*$H7</f>
        <v>#N/A</v>
      </c>
      <c r="AX7" s="12">
        <f>INDEX(SCAA,MATCH($J$5,GWAS_Type,0),MATCH(Definitions!$A$3,GWAS_Qtr,0))*$J7</f>
        <v>0</v>
      </c>
      <c r="AY7" s="12" t="e">
        <f>INDEX(SCAA,MATCH($J$5,GWAS_Type,0),MATCH($B7,GWAS_Qtr,0))*$K7</f>
        <v>#N/A</v>
      </c>
      <c r="AZ7" s="12">
        <v>0</v>
      </c>
      <c r="BA7" s="12">
        <v>0</v>
      </c>
      <c r="BB7" s="12">
        <v>0</v>
      </c>
    </row>
    <row r="8" spans="2:54" ht="12" customHeight="1">
      <c r="B8" s="16"/>
      <c r="C8" s="18"/>
      <c r="D8" s="18"/>
      <c r="E8" s="18"/>
      <c r="F8" s="18"/>
      <c r="G8" s="18"/>
      <c r="H8" s="18"/>
      <c r="I8" s="18"/>
      <c r="J8" s="18"/>
      <c r="K8" s="18"/>
      <c r="L8" s="18"/>
      <c r="M8" s="18"/>
      <c r="N8" s="18"/>
      <c r="O8" s="18"/>
      <c r="P8" s="28" t="str">
        <f>IF(ISBLANK($B8),"",SUM(T8:AE8))</f>
        <v/>
      </c>
      <c r="Q8" s="17" t="str">
        <f>IF(ISBLANK($B8),"",SUM(AG8:AP8))</f>
        <v/>
      </c>
      <c r="R8" s="17" t="str">
        <f>IF(ISBLANK($B8),"",SUM(AR8:BB8))</f>
        <v/>
      </c>
      <c r="T8" s="12">
        <v>0</v>
      </c>
      <c r="U8" s="12">
        <f>INDEX(GNAS,MATCH($C$5,GNAS_Type,0),MATCH(Definitions!$A$3,GNAS_Qtr,0))*$D8</f>
        <v>0</v>
      </c>
      <c r="V8" s="12" t="e">
        <f>INDEX(GNAS,MATCH($C$5,GNAS_Type,0),MATCH($B8,GNAS_Qtr,0))*$E8</f>
        <v>#N/A</v>
      </c>
      <c r="W8" s="12">
        <v>0</v>
      </c>
      <c r="X8" s="12">
        <f>IF(ISBLANK(I8),INDEX(GNAS,MATCH($F$5,GNAS_Type,0),MATCH(Definitions!$A$3,GNAS_Qtr,0))*$G8,0)</f>
        <v>0</v>
      </c>
      <c r="Y8" s="12" t="e">
        <f>IF(ISBLANK(I8),INDEX(GNAS,MATCH($F$5,GNAS_Type,0),MATCH($B8,GNAS_Qtr,0))*$H8,0)</f>
        <v>#N/A</v>
      </c>
      <c r="Z8" s="12">
        <v>0</v>
      </c>
      <c r="AA8" s="12">
        <v>0</v>
      </c>
      <c r="AB8" s="12">
        <v>0</v>
      </c>
      <c r="AC8" s="13">
        <v>0</v>
      </c>
      <c r="AD8" s="12">
        <f>N8*UniClubFee</f>
        <v>0</v>
      </c>
      <c r="AE8" s="12">
        <f>O8*JuniorClubFee</f>
        <v>0</v>
      </c>
      <c r="AF8" s="14"/>
      <c r="AG8" s="12">
        <f>INDEX(GWAS,MATCH($C$5,GWAS_Type,0),MATCH(Definitions!$A$3,GWAS_Qtr,0))*$C8</f>
        <v>0</v>
      </c>
      <c r="AH8" s="12">
        <f>INDEX(GWAS,MATCH($C$5,GWAS_Type,0),MATCH(Definitions!$A$3,GWAS_Qtr,0))*$D8</f>
        <v>0</v>
      </c>
      <c r="AI8" s="12" t="e">
        <f>INDEX(GWAS,MATCH($C$5,GWAS_Type,0),MATCH($B8,GWAS_Qtr,0))*$E8</f>
        <v>#N/A</v>
      </c>
      <c r="AJ8" s="12">
        <f>INDEX(GWAS,MATCH($F$5,GWAS_Type,0),MATCH(Definitions!$A$3,GWAS_Qtr,0))*$F8</f>
        <v>0</v>
      </c>
      <c r="AK8" s="12">
        <f>INDEX(GWAS,MATCH($F$5,GWAS_Type,0),MATCH(Definitions!$A$3,GWAS_Qtr,0))*$G8</f>
        <v>0</v>
      </c>
      <c r="AL8" s="12" t="e">
        <f>INDEX(GWAS,MATCH($F$5,GWAS_Type,0),MATCH($B8,GWAS_Qtr,0))*$H8</f>
        <v>#N/A</v>
      </c>
      <c r="AM8" s="12">
        <f>INDEX(GWAS,MATCH($J$5,GWAS_Type,0),MATCH(Definitions!$A$3,GWAS_Qtr,0))*$J8</f>
        <v>0</v>
      </c>
      <c r="AN8" s="12" t="e">
        <f>INDEX(GWAS,MATCH($J$5,GWAS_Type,0),MATCH($B8,GWAS_Qtr,0))*$K8</f>
        <v>#N/A</v>
      </c>
      <c r="AO8" s="12">
        <v>0</v>
      </c>
      <c r="AP8" s="13">
        <v>0</v>
      </c>
      <c r="AQ8" s="14"/>
      <c r="AR8" s="12">
        <f>INDEX(SCAA,MATCH($C$5,SCAA_Type,0),MATCH(Definitions!$A$3,SCAA_Qtr,0))*$C8</f>
        <v>0</v>
      </c>
      <c r="AS8" s="12">
        <f>INDEX(SCAA,MATCH($C$5,SCAA_Type,0),MATCH(Definitions!$A$3,SCAA_Qtr,0))*$D8</f>
        <v>0</v>
      </c>
      <c r="AT8" s="12" t="e">
        <f>INDEX(SCAA,MATCH($C$5,SCAA_Type,0),MATCH($B8,SCAA_Qtr,0))*$E8</f>
        <v>#N/A</v>
      </c>
      <c r="AU8" s="12">
        <f>INDEX(SCAA,MATCH($F$5,GWAS_Type,0),MATCH(Definitions!$A$3,GWAS_Qtr,0))*$F8</f>
        <v>0</v>
      </c>
      <c r="AV8" s="12">
        <f>INDEX(SCAA,MATCH($F$5,GWAS_Type,0),MATCH(Definitions!$A$3,GWAS_Qtr,0))*$G8</f>
        <v>0</v>
      </c>
      <c r="AW8" s="12" t="e">
        <f>INDEX(SCAA,MATCH($F$5,GWAS_Type,0),MATCH($B8,GWAS_Qtr,0))*$H8</f>
        <v>#N/A</v>
      </c>
      <c r="AX8" s="12">
        <f>INDEX(SCAA,MATCH($J$5,GWAS_Type,0),MATCH(Definitions!$A$3,GWAS_Qtr,0))*$J8</f>
        <v>0</v>
      </c>
      <c r="AY8" s="12" t="e">
        <f>INDEX(SCAA,MATCH($J$5,GWAS_Type,0),MATCH($B8,GWAS_Qtr,0))*$K8</f>
        <v>#N/A</v>
      </c>
      <c r="AZ8" s="12">
        <v>0</v>
      </c>
      <c r="BA8" s="12">
        <v>0</v>
      </c>
      <c r="BB8" s="12">
        <v>0</v>
      </c>
    </row>
    <row r="9" spans="2:54" ht="12" customHeight="1">
      <c r="B9" s="16"/>
      <c r="C9" s="18"/>
      <c r="D9" s="18"/>
      <c r="E9" s="18"/>
      <c r="F9" s="18"/>
      <c r="G9" s="18"/>
      <c r="H9" s="18"/>
      <c r="I9" s="18"/>
      <c r="J9" s="18"/>
      <c r="K9" s="18"/>
      <c r="L9" s="18"/>
      <c r="M9" s="18"/>
      <c r="N9" s="18"/>
      <c r="O9" s="18"/>
      <c r="P9" s="28" t="str">
        <f>IF(ISBLANK($B9),"",SUM(T9:AE9))</f>
        <v/>
      </c>
      <c r="Q9" s="17" t="str">
        <f>IF(ISBLANK($B9),"",SUM(AG9:AP9))</f>
        <v/>
      </c>
      <c r="R9" s="17" t="str">
        <f>IF(ISBLANK($B9),"",SUM(AR9:BB9))</f>
        <v/>
      </c>
      <c r="T9" s="12">
        <v>0</v>
      </c>
      <c r="U9" s="12">
        <f>INDEX(GNAS,MATCH($C$5,GNAS_Type,0),MATCH(Definitions!$A$3,GNAS_Qtr,0))*$D9</f>
        <v>0</v>
      </c>
      <c r="V9" s="12" t="e">
        <f>INDEX(GNAS,MATCH($C$5,GNAS_Type,0),MATCH($B9,GNAS_Qtr,0))*$E9</f>
        <v>#N/A</v>
      </c>
      <c r="W9" s="12">
        <v>0</v>
      </c>
      <c r="X9" s="12">
        <f>IF(ISBLANK(I9),INDEX(GNAS,MATCH($F$5,GNAS_Type,0),MATCH(Definitions!$A$3,GNAS_Qtr,0))*$G9,0)</f>
        <v>0</v>
      </c>
      <c r="Y9" s="12" t="e">
        <f>IF(ISBLANK(I9),INDEX(GNAS,MATCH($F$5,GNAS_Type,0),MATCH($B9,GNAS_Qtr,0))*$H9,0)</f>
        <v>#N/A</v>
      </c>
      <c r="Z9" s="12">
        <v>0</v>
      </c>
      <c r="AA9" s="12">
        <v>0</v>
      </c>
      <c r="AB9" s="12">
        <v>0</v>
      </c>
      <c r="AC9" s="13">
        <v>0</v>
      </c>
      <c r="AD9" s="12">
        <f>N9*UniClubFee</f>
        <v>0</v>
      </c>
      <c r="AE9" s="12">
        <f>O9*JuniorClubFee</f>
        <v>0</v>
      </c>
      <c r="AF9" s="14"/>
      <c r="AG9" s="12">
        <f>INDEX(GWAS,MATCH($C$5,GWAS_Type,0),MATCH(Definitions!$A$3,GWAS_Qtr,0))*$C9</f>
        <v>0</v>
      </c>
      <c r="AH9" s="12">
        <f>INDEX(GWAS,MATCH($C$5,GWAS_Type,0),MATCH(Definitions!$A$3,GWAS_Qtr,0))*$D9</f>
        <v>0</v>
      </c>
      <c r="AI9" s="12" t="e">
        <f>INDEX(GWAS,MATCH($C$5,GWAS_Type,0),MATCH($B9,GWAS_Qtr,0))*$E9</f>
        <v>#N/A</v>
      </c>
      <c r="AJ9" s="12">
        <f>INDEX(GWAS,MATCH($F$5,GWAS_Type,0),MATCH(Definitions!$A$3,GWAS_Qtr,0))*$F9</f>
        <v>0</v>
      </c>
      <c r="AK9" s="12">
        <f>INDEX(GWAS,MATCH($F$5,GWAS_Type,0),MATCH(Definitions!$A$3,GWAS_Qtr,0))*$G9</f>
        <v>0</v>
      </c>
      <c r="AL9" s="12" t="e">
        <f>INDEX(GWAS,MATCH($F$5,GWAS_Type,0),MATCH($B9,GWAS_Qtr,0))*$H9</f>
        <v>#N/A</v>
      </c>
      <c r="AM9" s="12">
        <f>INDEX(GWAS,MATCH($J$5,GWAS_Type,0),MATCH(Definitions!$A$3,GWAS_Qtr,0))*$J9</f>
        <v>0</v>
      </c>
      <c r="AN9" s="12" t="e">
        <f>INDEX(GWAS,MATCH($J$5,GWAS_Type,0),MATCH($B9,GWAS_Qtr,0))*$K9</f>
        <v>#N/A</v>
      </c>
      <c r="AO9" s="12">
        <v>0</v>
      </c>
      <c r="AP9" s="13">
        <v>0</v>
      </c>
      <c r="AQ9" s="14"/>
      <c r="AR9" s="12">
        <f>INDEX(SCAA,MATCH($C$5,SCAA_Type,0),MATCH(Definitions!$A$3,SCAA_Qtr,0))*$C9</f>
        <v>0</v>
      </c>
      <c r="AS9" s="12">
        <f>INDEX(SCAA,MATCH($C$5,SCAA_Type,0),MATCH(Definitions!$A$3,SCAA_Qtr,0))*$D9</f>
        <v>0</v>
      </c>
      <c r="AT9" s="12" t="e">
        <f>INDEX(SCAA,MATCH($C$5,SCAA_Type,0),MATCH($B9,SCAA_Qtr,0))*$E9</f>
        <v>#N/A</v>
      </c>
      <c r="AU9" s="12">
        <f>INDEX(SCAA,MATCH($F$5,GWAS_Type,0),MATCH(Definitions!$A$3,GWAS_Qtr,0))*$F9</f>
        <v>0</v>
      </c>
      <c r="AV9" s="12">
        <f>INDEX(SCAA,MATCH($F$5,GWAS_Type,0),MATCH(Definitions!$A$3,GWAS_Qtr,0))*$G9</f>
        <v>0</v>
      </c>
      <c r="AW9" s="12" t="e">
        <f>INDEX(SCAA,MATCH($F$5,GWAS_Type,0),MATCH($B9,GWAS_Qtr,0))*$H9</f>
        <v>#N/A</v>
      </c>
      <c r="AX9" s="12">
        <f>INDEX(SCAA,MATCH($J$5,GWAS_Type,0),MATCH(Definitions!$A$3,GWAS_Qtr,0))*$J9</f>
        <v>0</v>
      </c>
      <c r="AY9" s="12" t="e">
        <f>INDEX(SCAA,MATCH($J$5,GWAS_Type,0),MATCH($B9,GWAS_Qtr,0))*$K9</f>
        <v>#N/A</v>
      </c>
      <c r="AZ9" s="12">
        <v>0</v>
      </c>
      <c r="BA9" s="12">
        <v>0</v>
      </c>
      <c r="BB9" s="12">
        <v>0</v>
      </c>
    </row>
    <row r="10" spans="2:54" ht="12" customHeight="1">
      <c r="B10" s="16"/>
      <c r="C10" s="18"/>
      <c r="D10" s="18"/>
      <c r="E10" s="18"/>
      <c r="F10" s="18"/>
      <c r="G10" s="18"/>
      <c r="H10" s="18"/>
      <c r="I10" s="18"/>
      <c r="J10" s="18"/>
      <c r="K10" s="18"/>
      <c r="L10" s="18"/>
      <c r="M10" s="18"/>
      <c r="N10" s="18"/>
      <c r="O10" s="18"/>
      <c r="P10" s="28" t="str">
        <f>IF(ISBLANK($B10),"",SUM(T10:AE10))</f>
        <v/>
      </c>
      <c r="Q10" s="17" t="str">
        <f>IF(ISBLANK($B10),"",SUM(AG10:AP10))</f>
        <v/>
      </c>
      <c r="R10" s="17" t="str">
        <f>IF(ISBLANK($B10),"",SUM(AR10:BB10))</f>
        <v/>
      </c>
      <c r="T10" s="12">
        <v>0</v>
      </c>
      <c r="U10" s="12">
        <f>INDEX(GNAS,MATCH($C$5,GNAS_Type,0),MATCH(Definitions!$A$3,GNAS_Qtr,0))*$D10</f>
        <v>0</v>
      </c>
      <c r="V10" s="12" t="e">
        <f>INDEX(GNAS,MATCH($C$5,GNAS_Type,0),MATCH($B10,GNAS_Qtr,0))*$E10</f>
        <v>#N/A</v>
      </c>
      <c r="W10" s="12">
        <v>0</v>
      </c>
      <c r="X10" s="12">
        <f>IF(ISBLANK(I10),INDEX(GNAS,MATCH($F$5,GNAS_Type,0),MATCH(Definitions!$A$3,GNAS_Qtr,0))*$G10,0)</f>
        <v>0</v>
      </c>
      <c r="Y10" s="12" t="e">
        <f>IF(ISBLANK(I10),INDEX(GNAS,MATCH($F$5,GNAS_Type,0),MATCH($B10,GNAS_Qtr,0))*$H10,0)</f>
        <v>#N/A</v>
      </c>
      <c r="Z10" s="12">
        <v>0</v>
      </c>
      <c r="AA10" s="12">
        <v>0</v>
      </c>
      <c r="AB10" s="12">
        <v>0</v>
      </c>
      <c r="AC10" s="13">
        <v>0</v>
      </c>
      <c r="AD10" s="12">
        <f>N10*UniClubFee</f>
        <v>0</v>
      </c>
      <c r="AE10" s="12">
        <f>O10*JuniorClubFee</f>
        <v>0</v>
      </c>
      <c r="AF10" s="14"/>
      <c r="AG10" s="12">
        <f>INDEX(GWAS,MATCH($C$5,GWAS_Type,0),MATCH(Definitions!$A$3,GWAS_Qtr,0))*$C10</f>
        <v>0</v>
      </c>
      <c r="AH10" s="12">
        <f>INDEX(GWAS,MATCH($C$5,GWAS_Type,0),MATCH(Definitions!$A$3,GWAS_Qtr,0))*$D10</f>
        <v>0</v>
      </c>
      <c r="AI10" s="12" t="e">
        <f>INDEX(GWAS,MATCH($C$5,GWAS_Type,0),MATCH($B10,GWAS_Qtr,0))*$E10</f>
        <v>#N/A</v>
      </c>
      <c r="AJ10" s="12">
        <f>INDEX(GWAS,MATCH($F$5,GWAS_Type,0),MATCH(Definitions!$A$3,GWAS_Qtr,0))*$F10</f>
        <v>0</v>
      </c>
      <c r="AK10" s="12">
        <f>INDEX(GWAS,MATCH($F$5,GWAS_Type,0),MATCH(Definitions!$A$3,GWAS_Qtr,0))*$G10</f>
        <v>0</v>
      </c>
      <c r="AL10" s="12" t="e">
        <f>INDEX(GWAS,MATCH($F$5,GWAS_Type,0),MATCH($B10,GWAS_Qtr,0))*$H10</f>
        <v>#N/A</v>
      </c>
      <c r="AM10" s="12">
        <f>INDEX(GWAS,MATCH($J$5,GWAS_Type,0),MATCH(Definitions!$A$3,GWAS_Qtr,0))*$J10</f>
        <v>0</v>
      </c>
      <c r="AN10" s="12" t="e">
        <f>INDEX(GWAS,MATCH($J$5,GWAS_Type,0),MATCH($B10,GWAS_Qtr,0))*$K10</f>
        <v>#N/A</v>
      </c>
      <c r="AO10" s="12">
        <v>0</v>
      </c>
      <c r="AP10" s="13">
        <v>0</v>
      </c>
      <c r="AQ10" s="14"/>
      <c r="AR10" s="12">
        <f>INDEX(SCAA,MATCH($C$5,SCAA_Type,0),MATCH(Definitions!$A$3,SCAA_Qtr,0))*$C10</f>
        <v>0</v>
      </c>
      <c r="AS10" s="12">
        <f>INDEX(SCAA,MATCH($C$5,SCAA_Type,0),MATCH(Definitions!$A$3,SCAA_Qtr,0))*$D10</f>
        <v>0</v>
      </c>
      <c r="AT10" s="12" t="e">
        <f>INDEX(SCAA,MATCH($C$5,SCAA_Type,0),MATCH($B10,SCAA_Qtr,0))*$E10</f>
        <v>#N/A</v>
      </c>
      <c r="AU10" s="12">
        <f>INDEX(SCAA,MATCH($F$5,GWAS_Type,0),MATCH(Definitions!$A$3,GWAS_Qtr,0))*$F10</f>
        <v>0</v>
      </c>
      <c r="AV10" s="12">
        <f>INDEX(SCAA,MATCH($F$5,GWAS_Type,0),MATCH(Definitions!$A$3,GWAS_Qtr,0))*$G10</f>
        <v>0</v>
      </c>
      <c r="AW10" s="12" t="e">
        <f>INDEX(SCAA,MATCH($F$5,GWAS_Type,0),MATCH($B10,GWAS_Qtr,0))*$H10</f>
        <v>#N/A</v>
      </c>
      <c r="AX10" s="12">
        <f>INDEX(SCAA,MATCH($J$5,GWAS_Type,0),MATCH(Definitions!$A$3,GWAS_Qtr,0))*$J10</f>
        <v>0</v>
      </c>
      <c r="AY10" s="12" t="e">
        <f>INDEX(SCAA,MATCH($J$5,GWAS_Type,0),MATCH($B10,GWAS_Qtr,0))*$K10</f>
        <v>#N/A</v>
      </c>
      <c r="AZ10" s="12">
        <v>0</v>
      </c>
      <c r="BA10" s="12">
        <v>0</v>
      </c>
      <c r="BB10" s="12">
        <v>0</v>
      </c>
    </row>
    <row r="11" spans="2:54" ht="15.75" thickBot="1">
      <c r="P11" s="30">
        <f>SUM(P7:P10)</f>
        <v>0</v>
      </c>
      <c r="Q11" s="30">
        <f t="shared" ref="Q11:R11" si="0">SUM(Q7:Q10)</f>
        <v>0</v>
      </c>
      <c r="R11" s="30">
        <f t="shared" si="0"/>
        <v>0</v>
      </c>
    </row>
    <row r="12" spans="2:54" ht="15.75" thickBot="1">
      <c r="B12" s="41" t="s">
        <v>62</v>
      </c>
      <c r="C12" s="41"/>
      <c r="D12" s="41"/>
      <c r="E12" s="41"/>
      <c r="F12" s="41"/>
      <c r="G12" s="42">
        <f>P11</f>
        <v>0</v>
      </c>
      <c r="H12" s="43"/>
    </row>
    <row r="13" spans="2:54" ht="15.75" thickBot="1">
      <c r="B13" s="27"/>
      <c r="C13" s="27"/>
      <c r="D13" s="27"/>
      <c r="E13" s="27"/>
      <c r="F13" s="27"/>
      <c r="G13" s="29"/>
      <c r="H13" s="29"/>
    </row>
    <row r="14" spans="2:54" ht="15.75" thickBot="1">
      <c r="B14" s="41" t="s">
        <v>63</v>
      </c>
      <c r="C14" s="41"/>
      <c r="D14" s="41"/>
      <c r="E14" s="41"/>
      <c r="F14" s="41"/>
      <c r="G14" s="50">
        <f>IF(Q11="","",Q11+R11)</f>
        <v>0</v>
      </c>
      <c r="H14" s="51"/>
    </row>
    <row r="15" spans="2:54" ht="15.75" thickBot="1">
      <c r="G15" s="22"/>
    </row>
    <row r="16" spans="2:54" ht="199.5" customHeight="1" thickTop="1" thickBot="1">
      <c r="B16" s="52" t="s">
        <v>68</v>
      </c>
      <c r="C16" s="53"/>
      <c r="D16" s="53"/>
      <c r="E16" s="53"/>
      <c r="F16" s="53"/>
      <c r="G16" s="53"/>
      <c r="H16" s="53"/>
      <c r="I16" s="53"/>
      <c r="J16" s="53"/>
      <c r="K16" s="53"/>
      <c r="L16" s="53"/>
      <c r="M16" s="53"/>
      <c r="N16" s="53"/>
      <c r="O16" s="53"/>
      <c r="P16" s="53"/>
      <c r="Q16" s="53"/>
      <c r="R16" s="54"/>
    </row>
    <row r="17" ht="15.75" thickTop="1"/>
  </sheetData>
  <sheetProtection password="9E55" sheet="1" objects="1" scenarios="1"/>
  <mergeCells count="31">
    <mergeCell ref="B14:F14"/>
    <mergeCell ref="G14:H14"/>
    <mergeCell ref="B16:R16"/>
    <mergeCell ref="AZ5:BA5"/>
    <mergeCell ref="C5:E5"/>
    <mergeCell ref="F5:H5"/>
    <mergeCell ref="I5:I6"/>
    <mergeCell ref="J5:K5"/>
    <mergeCell ref="L5:M5"/>
    <mergeCell ref="AG5:AI5"/>
    <mergeCell ref="AJ5:AL5"/>
    <mergeCell ref="AM5:AN5"/>
    <mergeCell ref="AO5:AP5"/>
    <mergeCell ref="AR5:AT5"/>
    <mergeCell ref="AU5:AW5"/>
    <mergeCell ref="AX5:AY5"/>
    <mergeCell ref="B12:F12"/>
    <mergeCell ref="G12:H12"/>
    <mergeCell ref="P4:R4"/>
    <mergeCell ref="C4:O4"/>
    <mergeCell ref="T5:V5"/>
    <mergeCell ref="T4:AE4"/>
    <mergeCell ref="AG4:AP4"/>
    <mergeCell ref="AR4:BA4"/>
    <mergeCell ref="AD5:AE5"/>
    <mergeCell ref="N5:O5"/>
    <mergeCell ref="B1:R1"/>
    <mergeCell ref="W5:Y5"/>
    <mergeCell ref="Z5:AA5"/>
    <mergeCell ref="AB5:AC5"/>
    <mergeCell ref="G2:K2"/>
  </mergeCells>
  <dataValidations count="1">
    <dataValidation type="list" allowBlank="1" showInputMessage="1" showErrorMessage="1" sqref="B7:B10">
      <formula1>Quarter</formula1>
    </dataValidation>
  </dataValidations>
  <pageMargins left="0.7" right="0.7" top="0.75" bottom="0.75" header="0.3" footer="0.3"/>
  <pageSetup paperSize="9" scale="9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J45"/>
  <sheetViews>
    <sheetView workbookViewId="0">
      <selection activeCell="M31" sqref="M31"/>
    </sheetView>
  </sheetViews>
  <sheetFormatPr defaultRowHeight="15"/>
  <cols>
    <col min="1" max="1" width="39.7109375" bestFit="1" customWidth="1"/>
    <col min="3" max="3" width="10" bestFit="1" customWidth="1"/>
    <col min="6" max="6" width="11.28515625" customWidth="1"/>
    <col min="7" max="8" width="11.42578125" bestFit="1" customWidth="1"/>
    <col min="9" max="9" width="11.28515625" bestFit="1" customWidth="1"/>
    <col min="10" max="10" width="10.85546875" bestFit="1" customWidth="1"/>
  </cols>
  <sheetData>
    <row r="1" spans="1:10">
      <c r="G1" t="str">
        <f>INDEX(Quarter,1)</f>
        <v>Q1: Oct-Dec</v>
      </c>
      <c r="H1" t="str">
        <f>INDEX(Quarter,2)</f>
        <v>Q2: Jan-Mar</v>
      </c>
      <c r="I1" t="str">
        <f>INDEX(Quarter,3)</f>
        <v>Q3: Apr-Jun</v>
      </c>
      <c r="J1" t="str">
        <f>INDEX(Quarter,4)</f>
        <v>Q4: Jul-Sep</v>
      </c>
    </row>
    <row r="2" spans="1:10">
      <c r="A2" s="11" t="s">
        <v>41</v>
      </c>
      <c r="E2" s="11" t="s">
        <v>38</v>
      </c>
      <c r="F2" t="s">
        <v>32</v>
      </c>
      <c r="G2" s="26">
        <v>2</v>
      </c>
      <c r="H2" s="26">
        <f>G2/4*3</f>
        <v>1.5</v>
      </c>
      <c r="I2" s="26">
        <f>G2/2</f>
        <v>1</v>
      </c>
      <c r="J2" s="26">
        <f>G2/4</f>
        <v>0.5</v>
      </c>
    </row>
    <row r="3" spans="1:10">
      <c r="A3" t="s">
        <v>46</v>
      </c>
      <c r="F3" t="s">
        <v>31</v>
      </c>
      <c r="G3" s="26">
        <v>6</v>
      </c>
      <c r="H3" s="26">
        <f t="shared" ref="H3:H4" si="0">G3/4*3</f>
        <v>4.5</v>
      </c>
      <c r="I3" s="26">
        <f t="shared" ref="I3:I4" si="1">G3/2</f>
        <v>3</v>
      </c>
      <c r="J3" s="26">
        <f t="shared" ref="J3:J4" si="2">G3/4</f>
        <v>1.5</v>
      </c>
    </row>
    <row r="4" spans="1:10">
      <c r="A4" t="s">
        <v>43</v>
      </c>
      <c r="F4" t="s">
        <v>35</v>
      </c>
      <c r="G4" s="26">
        <v>3</v>
      </c>
      <c r="H4" s="26">
        <f t="shared" si="0"/>
        <v>2.25</v>
      </c>
      <c r="I4" s="26">
        <f t="shared" si="1"/>
        <v>1.5</v>
      </c>
      <c r="J4" s="26">
        <f t="shared" si="2"/>
        <v>0.75</v>
      </c>
    </row>
    <row r="5" spans="1:10">
      <c r="A5" t="s">
        <v>44</v>
      </c>
    </row>
    <row r="6" spans="1:10">
      <c r="A6" t="s">
        <v>45</v>
      </c>
      <c r="G6" t="str">
        <f>INDEX(Quarter,1)</f>
        <v>Q1: Oct-Dec</v>
      </c>
      <c r="H6" t="str">
        <f>INDEX(Quarter,2)</f>
        <v>Q2: Jan-Mar</v>
      </c>
      <c r="I6" t="str">
        <f>INDEX(Quarter,3)</f>
        <v>Q3: Apr-Jun</v>
      </c>
      <c r="J6" t="str">
        <f>INDEX(Quarter,4)</f>
        <v>Q4: Jul-Sep</v>
      </c>
    </row>
    <row r="7" spans="1:10">
      <c r="E7" s="11" t="s">
        <v>37</v>
      </c>
      <c r="F7" t="s">
        <v>32</v>
      </c>
      <c r="G7" s="26">
        <v>3</v>
      </c>
      <c r="H7" s="26">
        <f>G7/4*3</f>
        <v>2.25</v>
      </c>
      <c r="I7" s="26">
        <f>G7/2</f>
        <v>1.5</v>
      </c>
      <c r="J7" s="26">
        <f>G7/4</f>
        <v>0.75</v>
      </c>
    </row>
    <row r="8" spans="1:10">
      <c r="F8" t="s">
        <v>31</v>
      </c>
      <c r="G8" s="26">
        <v>6</v>
      </c>
      <c r="H8" s="26">
        <f t="shared" ref="H8:H9" si="3">G8/4*3</f>
        <v>4.5</v>
      </c>
      <c r="I8" s="26">
        <f t="shared" ref="I8:I9" si="4">G8/2</f>
        <v>3</v>
      </c>
      <c r="J8" s="26">
        <f t="shared" ref="J8:J9" si="5">G8/4</f>
        <v>1.5</v>
      </c>
    </row>
    <row r="9" spans="1:10">
      <c r="F9" t="s">
        <v>35</v>
      </c>
      <c r="G9" s="26">
        <v>3</v>
      </c>
      <c r="H9" s="26">
        <f t="shared" si="3"/>
        <v>2.25</v>
      </c>
      <c r="I9" s="26">
        <f t="shared" si="4"/>
        <v>1.5</v>
      </c>
      <c r="J9" s="26">
        <f t="shared" si="5"/>
        <v>0.75</v>
      </c>
    </row>
    <row r="10" spans="1:10">
      <c r="F10" s="9"/>
    </row>
    <row r="12" spans="1:10">
      <c r="A12" s="11" t="s">
        <v>47</v>
      </c>
      <c r="B12" t="s">
        <v>69</v>
      </c>
      <c r="C12" t="s">
        <v>70</v>
      </c>
      <c r="G12" t="str">
        <f>INDEX(Quarter,1)</f>
        <v>Q1: Oct-Dec</v>
      </c>
      <c r="H12" t="str">
        <f>INDEX(Quarter,2)</f>
        <v>Q2: Jan-Mar</v>
      </c>
      <c r="I12" t="str">
        <f>INDEX(Quarter,3)</f>
        <v>Q3: Apr-Jun</v>
      </c>
      <c r="J12" t="str">
        <f>INDEX(Quarter,4)</f>
        <v>Q4: Jul-Sep</v>
      </c>
    </row>
    <row r="13" spans="1:10">
      <c r="A13" t="s">
        <v>74</v>
      </c>
      <c r="B13" s="4">
        <v>2370</v>
      </c>
      <c r="D13" s="4"/>
      <c r="E13" s="11" t="s">
        <v>55</v>
      </c>
      <c r="F13" t="s">
        <v>32</v>
      </c>
      <c r="G13" s="26">
        <v>26</v>
      </c>
      <c r="H13" s="26">
        <f>G13/4*3</f>
        <v>19.5</v>
      </c>
      <c r="I13" s="26">
        <f>G13/2</f>
        <v>13</v>
      </c>
      <c r="J13" s="26">
        <f>G13/4</f>
        <v>6.5</v>
      </c>
    </row>
    <row r="14" spans="1:10">
      <c r="A14" t="s">
        <v>75</v>
      </c>
      <c r="B14" s="4">
        <v>2396</v>
      </c>
      <c r="C14" s="33" t="s">
        <v>32</v>
      </c>
      <c r="D14" s="4"/>
      <c r="F14" t="s">
        <v>31</v>
      </c>
      <c r="G14" s="26">
        <v>41</v>
      </c>
      <c r="H14" s="26">
        <f>G14/4*3</f>
        <v>30.75</v>
      </c>
      <c r="I14" s="26">
        <f>G14/2</f>
        <v>20.5</v>
      </c>
      <c r="J14" s="26">
        <f>G14/4</f>
        <v>10.25</v>
      </c>
    </row>
    <row r="15" spans="1:10">
      <c r="A15" s="1" t="s">
        <v>18</v>
      </c>
      <c r="B15" s="4">
        <v>539</v>
      </c>
      <c r="C15" s="33"/>
      <c r="D15" s="4"/>
      <c r="F15" t="s">
        <v>35</v>
      </c>
      <c r="G15" s="26">
        <v>0</v>
      </c>
      <c r="H15" s="26">
        <f>G15/4*3</f>
        <v>0</v>
      </c>
      <c r="I15" s="26">
        <f>G15/2</f>
        <v>0</v>
      </c>
      <c r="J15" s="26">
        <f>G15/4</f>
        <v>0</v>
      </c>
    </row>
    <row r="16" spans="1:10">
      <c r="A16" s="4" t="s">
        <v>29</v>
      </c>
      <c r="B16" s="4">
        <v>1481</v>
      </c>
      <c r="C16" s="33" t="s">
        <v>32</v>
      </c>
      <c r="D16" s="4"/>
    </row>
    <row r="17" spans="1:8">
      <c r="A17" s="1" t="s">
        <v>0</v>
      </c>
      <c r="B17" s="4">
        <v>547</v>
      </c>
      <c r="C17" s="33"/>
      <c r="D17" s="4"/>
    </row>
    <row r="18" spans="1:8">
      <c r="A18" s="1" t="s">
        <v>1</v>
      </c>
      <c r="B18" s="4">
        <v>1342</v>
      </c>
      <c r="C18" s="3" t="s">
        <v>35</v>
      </c>
      <c r="D18" s="4"/>
      <c r="F18" t="s">
        <v>71</v>
      </c>
      <c r="G18" s="3"/>
      <c r="H18" s="26">
        <v>70</v>
      </c>
    </row>
    <row r="19" spans="1:8">
      <c r="A19" t="s">
        <v>2</v>
      </c>
      <c r="B19" s="4" t="s">
        <v>20</v>
      </c>
      <c r="C19" s="33"/>
      <c r="D19" s="4"/>
      <c r="F19" t="s">
        <v>72</v>
      </c>
      <c r="G19" s="3"/>
      <c r="H19" s="26">
        <v>135</v>
      </c>
    </row>
    <row r="20" spans="1:8">
      <c r="A20" s="4" t="s">
        <v>24</v>
      </c>
      <c r="B20" s="4">
        <v>2102</v>
      </c>
      <c r="C20" s="3" t="s">
        <v>33</v>
      </c>
      <c r="D20" s="4"/>
    </row>
    <row r="21" spans="1:8">
      <c r="A21" s="4" t="s">
        <v>30</v>
      </c>
      <c r="B21" s="4">
        <v>2101</v>
      </c>
      <c r="C21" s="33" t="s">
        <v>32</v>
      </c>
      <c r="D21" s="4"/>
    </row>
    <row r="22" spans="1:8">
      <c r="A22" s="2" t="s">
        <v>3</v>
      </c>
      <c r="B22" s="4">
        <v>1484</v>
      </c>
      <c r="C22" s="33"/>
      <c r="D22" s="4"/>
    </row>
    <row r="23" spans="1:8">
      <c r="A23" s="2" t="s">
        <v>23</v>
      </c>
      <c r="B23" s="4">
        <v>1736</v>
      </c>
      <c r="C23" s="3" t="s">
        <v>33</v>
      </c>
      <c r="D23" s="4"/>
    </row>
    <row r="24" spans="1:8">
      <c r="A24" s="2" t="s">
        <v>22</v>
      </c>
      <c r="B24" s="4">
        <v>1491</v>
      </c>
      <c r="C24" s="33" t="s">
        <v>32</v>
      </c>
      <c r="D24" s="4"/>
    </row>
    <row r="25" spans="1:8">
      <c r="A25" s="1" t="s">
        <v>4</v>
      </c>
      <c r="B25" s="4">
        <v>542</v>
      </c>
      <c r="C25" s="33"/>
      <c r="D25" s="4"/>
    </row>
    <row r="26" spans="1:8">
      <c r="A26" s="2" t="s">
        <v>5</v>
      </c>
      <c r="B26" s="4">
        <v>545</v>
      </c>
      <c r="C26" s="33"/>
      <c r="D26" s="4"/>
    </row>
    <row r="27" spans="1:8">
      <c r="A27" s="1" t="s">
        <v>6</v>
      </c>
      <c r="B27" s="4" t="s">
        <v>49</v>
      </c>
      <c r="C27" s="33"/>
      <c r="D27" s="4"/>
    </row>
    <row r="28" spans="1:8">
      <c r="A28" s="2" t="s">
        <v>7</v>
      </c>
      <c r="B28" s="4">
        <v>544</v>
      </c>
      <c r="C28" s="33"/>
      <c r="D28" s="4"/>
    </row>
    <row r="29" spans="1:8">
      <c r="A29" s="2" t="s">
        <v>51</v>
      </c>
      <c r="B29" s="4">
        <v>1343</v>
      </c>
      <c r="C29" s="33" t="s">
        <v>32</v>
      </c>
      <c r="D29" s="4"/>
    </row>
    <row r="30" spans="1:8">
      <c r="A30" s="1" t="s">
        <v>8</v>
      </c>
      <c r="B30" s="4">
        <v>538</v>
      </c>
      <c r="C30" s="33"/>
      <c r="D30" s="4"/>
    </row>
    <row r="31" spans="1:8">
      <c r="A31" s="1" t="s">
        <v>9</v>
      </c>
      <c r="B31" s="4">
        <v>1807</v>
      </c>
      <c r="C31" s="33"/>
      <c r="D31" s="4"/>
    </row>
    <row r="32" spans="1:8">
      <c r="A32" s="2" t="s">
        <v>28</v>
      </c>
      <c r="B32" s="4">
        <v>1974</v>
      </c>
      <c r="C32" s="33" t="s">
        <v>32</v>
      </c>
      <c r="D32" s="4"/>
    </row>
    <row r="33" spans="1:4">
      <c r="A33" s="1" t="s">
        <v>10</v>
      </c>
      <c r="B33" s="4" t="s">
        <v>21</v>
      </c>
      <c r="C33" s="33"/>
      <c r="D33" s="4"/>
    </row>
    <row r="34" spans="1:4">
      <c r="A34" s="4" t="s">
        <v>53</v>
      </c>
      <c r="B34" s="4">
        <v>1793</v>
      </c>
      <c r="C34" s="33" t="s">
        <v>32</v>
      </c>
      <c r="D34" s="4"/>
    </row>
    <row r="35" spans="1:4">
      <c r="A35" s="1" t="s">
        <v>11</v>
      </c>
      <c r="B35" s="4">
        <v>549</v>
      </c>
      <c r="C35" s="33"/>
      <c r="D35" s="4"/>
    </row>
    <row r="36" spans="1:4">
      <c r="A36" s="1" t="s">
        <v>12</v>
      </c>
      <c r="B36" s="4">
        <v>535</v>
      </c>
      <c r="C36" s="33"/>
      <c r="D36" s="4"/>
    </row>
    <row r="37" spans="1:4">
      <c r="A37" s="1" t="s">
        <v>50</v>
      </c>
      <c r="B37" s="4" t="s">
        <v>52</v>
      </c>
      <c r="C37" s="33" t="s">
        <v>32</v>
      </c>
      <c r="D37" s="4"/>
    </row>
    <row r="38" spans="1:4">
      <c r="A38" s="1" t="s">
        <v>13</v>
      </c>
      <c r="B38" s="4">
        <v>537</v>
      </c>
      <c r="C38" s="33"/>
      <c r="D38" s="4"/>
    </row>
    <row r="39" spans="1:4">
      <c r="A39" s="2" t="s">
        <v>27</v>
      </c>
      <c r="B39" s="4">
        <v>1932</v>
      </c>
      <c r="C39" s="33" t="s">
        <v>32</v>
      </c>
      <c r="D39" s="4"/>
    </row>
    <row r="40" spans="1:4">
      <c r="A40" s="1" t="s">
        <v>17</v>
      </c>
      <c r="B40" s="4">
        <v>1554</v>
      </c>
      <c r="C40" s="33"/>
      <c r="D40" s="4"/>
    </row>
    <row r="41" spans="1:4">
      <c r="A41" s="2" t="s">
        <v>25</v>
      </c>
      <c r="B41" s="4">
        <v>2248</v>
      </c>
      <c r="C41" s="33" t="s">
        <v>32</v>
      </c>
      <c r="D41" s="4"/>
    </row>
    <row r="42" spans="1:4">
      <c r="A42" s="2" t="s">
        <v>14</v>
      </c>
      <c r="B42" s="4">
        <v>541</v>
      </c>
      <c r="C42" s="33"/>
      <c r="D42" s="4"/>
    </row>
    <row r="43" spans="1:4">
      <c r="A43" s="2" t="s">
        <v>15</v>
      </c>
      <c r="B43" s="4">
        <v>543</v>
      </c>
      <c r="C43" s="33"/>
      <c r="D43" s="4"/>
    </row>
    <row r="44" spans="1:4">
      <c r="A44" s="2" t="s">
        <v>26</v>
      </c>
      <c r="B44" s="4">
        <v>1464</v>
      </c>
      <c r="C44" s="33" t="s">
        <v>32</v>
      </c>
    </row>
    <row r="45" spans="1:4">
      <c r="A45" s="2" t="s">
        <v>16</v>
      </c>
      <c r="B45" s="4">
        <v>548</v>
      </c>
      <c r="C45" s="33"/>
    </row>
  </sheetData>
  <sortState ref="A16:B45">
    <sortCondition ref="A13"/>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15</vt:i4>
      </vt:variant>
    </vt:vector>
  </HeadingPairs>
  <TitlesOfParts>
    <vt:vector size="17" baseType="lpstr">
      <vt:lpstr>Calculator</vt:lpstr>
      <vt:lpstr>Definitions</vt:lpstr>
      <vt:lpstr>ClubNo</vt:lpstr>
      <vt:lpstr>Clubs</vt:lpstr>
      <vt:lpstr>GNAS</vt:lpstr>
      <vt:lpstr>GNAS_Qtr</vt:lpstr>
      <vt:lpstr>GNAS_Type</vt:lpstr>
      <vt:lpstr>GWAS</vt:lpstr>
      <vt:lpstr>GWAS_Qtr</vt:lpstr>
      <vt:lpstr>GWAS_Type</vt:lpstr>
      <vt:lpstr>JuniorClubFee</vt:lpstr>
      <vt:lpstr>Calculator!Print_Area</vt:lpstr>
      <vt:lpstr>Quarter</vt:lpstr>
      <vt:lpstr>SCAA</vt:lpstr>
      <vt:lpstr>SCAA_Qtr</vt:lpstr>
      <vt:lpstr>SCAA_Type</vt:lpstr>
      <vt:lpstr>UniClubFee</vt:lpstr>
    </vt:vector>
  </TitlesOfParts>
  <Company>Somerset County Archery Association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Affiliations Calculator</dc:title>
  <dc:creator>Chris Read</dc:creator>
  <dc:description>Version 1.0</dc:description>
  <cp:lastModifiedBy>Chris</cp:lastModifiedBy>
  <cp:lastPrinted>2013-01-31T18:09:19Z</cp:lastPrinted>
  <dcterms:created xsi:type="dcterms:W3CDTF">2012-11-12T19:29:50Z</dcterms:created>
  <dcterms:modified xsi:type="dcterms:W3CDTF">2015-08-13T14:36:59Z</dcterms:modified>
</cp:coreProperties>
</file>