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E55" lockStructure="1"/>
  <bookViews>
    <workbookView xWindow="480" yWindow="120" windowWidth="27795" windowHeight="12585"/>
  </bookViews>
  <sheets>
    <sheet name="Updates" sheetId="1" r:id="rId1"/>
    <sheet name="Definitions" sheetId="3" state="hidden" r:id="rId2"/>
  </sheets>
  <definedNames>
    <definedName name="ClubNumber">Definitions!$B$13:$B$46</definedName>
    <definedName name="Clubs">Definitions!$A$13:$A$46</definedName>
    <definedName name="ClubType">Definitions!$C$13:$C$46</definedName>
    <definedName name="County_Junior_Fees">Definitions!$G$7:$J$7</definedName>
    <definedName name="County_Senior_Fees">Definitions!$G$8:$J$8</definedName>
    <definedName name="County_Uni_Fees">Definitions!$G$9:$J$9</definedName>
    <definedName name="EnBloc">Definitions!$F$21:$F$24</definedName>
    <definedName name="GNAS_EnBloc_Fees">Definitions!$G$21:$G$24</definedName>
    <definedName name="GNAS_Junior_Fees">Definitions!$G$13:$J$13</definedName>
    <definedName name="GNAS_Senior_Fees">Definitions!$G$14:$J$14</definedName>
    <definedName name="Junior_Ticks">Updates!$O$5:$O$11</definedName>
    <definedName name="_xlnm.Print_Area" localSheetId="0">Updates!$A$1:$P$24</definedName>
    <definedName name="Quarter">Definitions!$A$3:$A$6</definedName>
    <definedName name="Region_Junior_Fees">Definitions!$G$2:$J$2</definedName>
    <definedName name="Region_Senior_Fees">Definitions!$G$3:$J$3</definedName>
    <definedName name="Region_Uni_Fees">Definitions!$G$4:$J$4</definedName>
    <definedName name="Senior_Ticks">Updates!$P$5:$P$11</definedName>
    <definedName name="Ticks">Definitions!$A$50:$A$51</definedName>
    <definedName name="YesNo">Definitions!$F$28:$F$29</definedName>
  </definedNames>
  <calcPr calcId="145621"/>
</workbook>
</file>

<file path=xl/calcChain.xml><?xml version="1.0" encoding="utf-8"?>
<calcChain xmlns="http://schemas.openxmlformats.org/spreadsheetml/2006/main">
  <c r="H15" i="3" l="1"/>
  <c r="I15" i="3"/>
  <c r="J15" i="3"/>
  <c r="H8" i="3" l="1"/>
  <c r="I8" i="3"/>
  <c r="J8" i="3"/>
  <c r="H9" i="3"/>
  <c r="I9" i="3"/>
  <c r="J9" i="3"/>
  <c r="J7" i="3"/>
  <c r="I7" i="3"/>
  <c r="H7" i="3"/>
  <c r="J3" i="3"/>
  <c r="J4" i="3"/>
  <c r="I3" i="3"/>
  <c r="I4" i="3"/>
  <c r="H3" i="3"/>
  <c r="H4" i="3"/>
  <c r="J2" i="3"/>
  <c r="I2" i="3"/>
  <c r="H2" i="3"/>
  <c r="Z6" i="1" l="1"/>
  <c r="Z7" i="1"/>
  <c r="Z8" i="1"/>
  <c r="Z9" i="1"/>
  <c r="Z10" i="1"/>
  <c r="Z11" i="1"/>
  <c r="V6" i="1"/>
  <c r="V7" i="1"/>
  <c r="V8" i="1"/>
  <c r="V9" i="1"/>
  <c r="V10" i="1"/>
  <c r="V11" i="1"/>
  <c r="Z5" i="1"/>
  <c r="V5" i="1"/>
  <c r="Z12" i="1" l="1"/>
  <c r="V12" i="1"/>
  <c r="W6" i="1"/>
  <c r="X6" i="1"/>
  <c r="Y6" i="1"/>
  <c r="AA6" i="1"/>
  <c r="AB6" i="1"/>
  <c r="AC6" i="1"/>
  <c r="W7" i="1"/>
  <c r="X7" i="1"/>
  <c r="Y7" i="1"/>
  <c r="AA7" i="1"/>
  <c r="AB7" i="1"/>
  <c r="AC7" i="1"/>
  <c r="W8" i="1"/>
  <c r="X8" i="1"/>
  <c r="Y8" i="1"/>
  <c r="AA8" i="1"/>
  <c r="AB8" i="1"/>
  <c r="AC8" i="1"/>
  <c r="W9" i="1"/>
  <c r="X9" i="1"/>
  <c r="Y9" i="1"/>
  <c r="AA9" i="1"/>
  <c r="AB9" i="1"/>
  <c r="AC9" i="1"/>
  <c r="W10" i="1"/>
  <c r="X10" i="1"/>
  <c r="Y10" i="1"/>
  <c r="AA10" i="1"/>
  <c r="AB10" i="1"/>
  <c r="AC10" i="1"/>
  <c r="W11" i="1"/>
  <c r="X11" i="1"/>
  <c r="Y11" i="1"/>
  <c r="AA11" i="1"/>
  <c r="AB11" i="1"/>
  <c r="AC11" i="1"/>
  <c r="AC5" i="1"/>
  <c r="AB5" i="1"/>
  <c r="Y5" i="1"/>
  <c r="X5" i="1"/>
  <c r="AA5" i="1"/>
  <c r="W5" i="1"/>
  <c r="AD6" i="1"/>
  <c r="AD7" i="1"/>
  <c r="AD8" i="1"/>
  <c r="AD9" i="1"/>
  <c r="AD10" i="1"/>
  <c r="AD11" i="1"/>
  <c r="AA12" i="1" l="1"/>
  <c r="X12" i="1"/>
  <c r="Y12" i="1"/>
  <c r="W12" i="1"/>
  <c r="AC12" i="1"/>
  <c r="C18" i="1"/>
  <c r="AB12" i="1"/>
  <c r="C16" i="1"/>
  <c r="C17" i="1"/>
  <c r="E17" i="1" s="1"/>
  <c r="L17" i="1"/>
  <c r="L16" i="1"/>
  <c r="A5" i="1"/>
  <c r="AD5" i="1" l="1"/>
  <c r="N20" i="1" l="1"/>
  <c r="N17" i="1" l="1"/>
  <c r="O17" i="1" s="1"/>
  <c r="N16" i="1"/>
  <c r="O16" i="1" s="1"/>
  <c r="M18" i="1" l="1"/>
  <c r="O18" i="1" s="1"/>
  <c r="L18" i="1" l="1"/>
  <c r="E18" i="1" l="1"/>
  <c r="D18" i="1"/>
  <c r="E16" i="1"/>
  <c r="D16" i="1"/>
  <c r="D17" i="1"/>
  <c r="F17" i="1" s="1"/>
  <c r="C19" i="1"/>
  <c r="J14" i="3"/>
  <c r="I14" i="3"/>
  <c r="H14" i="3"/>
  <c r="J13" i="3"/>
  <c r="I13" i="3"/>
  <c r="H13" i="3"/>
  <c r="F16" i="1" l="1"/>
  <c r="E19" i="1"/>
  <c r="F18" i="1"/>
  <c r="D19" i="1"/>
  <c r="A11" i="1"/>
  <c r="A10" i="1"/>
  <c r="A9" i="1"/>
  <c r="A8" i="1"/>
  <c r="A7" i="1"/>
  <c r="A6" i="1"/>
  <c r="F19" i="1" l="1"/>
  <c r="J1" i="3"/>
  <c r="I1" i="3"/>
  <c r="H1" i="3"/>
  <c r="G1" i="3"/>
  <c r="L19" i="1" l="1"/>
  <c r="O19" i="1" l="1"/>
</calcChain>
</file>

<file path=xl/sharedStrings.xml><?xml version="1.0" encoding="utf-8"?>
<sst xmlns="http://schemas.openxmlformats.org/spreadsheetml/2006/main" count="224" uniqueCount="121">
  <si>
    <t>Salutation</t>
  </si>
  <si>
    <t>Surname</t>
  </si>
  <si>
    <t>First Name</t>
  </si>
  <si>
    <t>Date of Birth</t>
  </si>
  <si>
    <t>Address</t>
  </si>
  <si>
    <t>Town</t>
  </si>
  <si>
    <t>County</t>
  </si>
  <si>
    <t>Postcode</t>
  </si>
  <si>
    <t>Receive
Archery UK</t>
  </si>
  <si>
    <t>Allow Third
Party Contact</t>
  </si>
  <si>
    <t>Allow Sport
England Survey</t>
  </si>
  <si>
    <t>Junior
Subscription</t>
  </si>
  <si>
    <t>Senior
Subscription</t>
  </si>
  <si>
    <t>Membership
Number</t>
  </si>
  <si>
    <t>Club No.</t>
  </si>
  <si>
    <t>B: Payment Summary &amp; Membership Update</t>
  </si>
  <si>
    <t>Club Name:</t>
  </si>
  <si>
    <t>þ</t>
  </si>
  <si>
    <t>o</t>
  </si>
  <si>
    <t>PAYMENT SUMMARY</t>
  </si>
  <si>
    <t>Fee</t>
  </si>
  <si>
    <t>Amount</t>
  </si>
  <si>
    <t>Number</t>
  </si>
  <si>
    <t>at</t>
  </si>
  <si>
    <t>Junior</t>
  </si>
  <si>
    <t>Senior</t>
  </si>
  <si>
    <t>Return Address:</t>
  </si>
  <si>
    <t>Membership Officer</t>
  </si>
  <si>
    <t>Membership Services</t>
  </si>
  <si>
    <t>Archery GB</t>
  </si>
  <si>
    <t>Lilleshall National Sports Centre</t>
  </si>
  <si>
    <t>Newport, Shropshire</t>
  </si>
  <si>
    <t>TF10 9AT</t>
  </si>
  <si>
    <t>This Payment Summary &amp; Membership Update sheet is also available at www.archerygb.org</t>
  </si>
  <si>
    <t>GWAS</t>
  </si>
  <si>
    <t>SCAA</t>
  </si>
  <si>
    <t>Total</t>
  </si>
  <si>
    <t>No.</t>
  </si>
  <si>
    <t>REGIONAL &amp; COUNTY AFFILIATIONS</t>
  </si>
  <si>
    <t>Joining Quarter:</t>
  </si>
  <si>
    <t>Senior Members</t>
  </si>
  <si>
    <t>Junior Members</t>
  </si>
  <si>
    <t>En Bloc Members</t>
  </si>
  <si>
    <t>We may need to contact you to clarify details on this form. Please provide contact details:</t>
  </si>
  <si>
    <t>Daytime Phone:</t>
  </si>
  <si>
    <t>Email:</t>
  </si>
  <si>
    <t>Membership Type</t>
  </si>
  <si>
    <t>Gordano Valley Archers</t>
  </si>
  <si>
    <t>1708</t>
  </si>
  <si>
    <t>Quarter</t>
  </si>
  <si>
    <t>Q1: Oct-Dec</t>
  </si>
  <si>
    <t>Q2: Jan-Mar</t>
  </si>
  <si>
    <t>University</t>
  </si>
  <si>
    <t>Q3: Apr-Jun</t>
  </si>
  <si>
    <t>Q4: Jul-Sep</t>
  </si>
  <si>
    <t>Clubs</t>
  </si>
  <si>
    <t>Ballands Bowmen</t>
  </si>
  <si>
    <t>Ballands Junior Archery Club</t>
  </si>
  <si>
    <t>Bath Archers</t>
  </si>
  <si>
    <t>Bath University (Closed)</t>
  </si>
  <si>
    <t>Bitton Archers</t>
  </si>
  <si>
    <t>2100</t>
  </si>
  <si>
    <t>Bitton Archers Disabled</t>
  </si>
  <si>
    <t>Bitton Junior Archery Club</t>
  </si>
  <si>
    <t>Bowmen of Danesfield</t>
  </si>
  <si>
    <t>Bowmen of Danesfield Disabled</t>
  </si>
  <si>
    <t>Bowmen of Danesfield Junior Archery Club</t>
  </si>
  <si>
    <t>Bowmen of Hatch (Closed)</t>
  </si>
  <si>
    <t>Bowmen of Ina</t>
  </si>
  <si>
    <t>Bowmen of Mendip</t>
  </si>
  <si>
    <t>540</t>
  </si>
  <si>
    <t>Burnham Company of Archers</t>
  </si>
  <si>
    <t>Burnham Junior Archery Club</t>
  </si>
  <si>
    <t>Coastal Archers</t>
  </si>
  <si>
    <t>Frome Town Archers</t>
  </si>
  <si>
    <t>Frome Town Junior Archery Club</t>
  </si>
  <si>
    <t>Gordano Valley Junior Archery Club</t>
  </si>
  <si>
    <t>Mid Somerset Bowmen</t>
  </si>
  <si>
    <t>Puriton Gold</t>
  </si>
  <si>
    <t>Puriton Gold Junior Archery Club</t>
  </si>
  <si>
    <t>1075</t>
  </si>
  <si>
    <t>South Wansdyke Archery Club</t>
  </si>
  <si>
    <t>South Wansdyke Junior Archery Club</t>
  </si>
  <si>
    <t>Wellington Bowmen</t>
  </si>
  <si>
    <t>Wellington Bowmen Junior Archery Club</t>
  </si>
  <si>
    <t>Wells City Archers</t>
  </si>
  <si>
    <t>West Somerset Company of Archers</t>
  </si>
  <si>
    <t>West Somerset Junior Archery Club</t>
  </si>
  <si>
    <t>Yeo Bowmen</t>
  </si>
  <si>
    <t>GNAS</t>
  </si>
  <si>
    <t>Disabled</t>
  </si>
  <si>
    <t>En-Bloc</t>
  </si>
  <si>
    <t>Type</t>
  </si>
  <si>
    <t>Ticks</t>
  </si>
  <si>
    <t>Yes/No</t>
  </si>
  <si>
    <t>No</t>
  </si>
  <si>
    <t>Yes</t>
  </si>
  <si>
    <t>Direct GNAS Affiliation</t>
  </si>
  <si>
    <t>Change of Address Only</t>
  </si>
  <si>
    <t>Junior GNAS Fee</t>
  </si>
  <si>
    <t>Senior GNAS Fee</t>
  </si>
  <si>
    <t>Regional Fee Waived</t>
  </si>
  <si>
    <t>County Fee Waived</t>
  </si>
  <si>
    <t>Junior Regional Fee</t>
  </si>
  <si>
    <t>Senior Regional Fee</t>
  </si>
  <si>
    <t>Junior County Fee</t>
  </si>
  <si>
    <t>Senior County Fee</t>
  </si>
  <si>
    <r>
      <rPr>
        <b/>
        <sz val="10"/>
        <color theme="1"/>
        <rFont val="Arial"/>
        <family val="2"/>
      </rPr>
      <t>Special Notes for DIRECT members</t>
    </r>
    <r>
      <rPr>
        <sz val="10"/>
        <color theme="1"/>
        <rFont val="Arial"/>
        <family val="2"/>
      </rPr>
      <t xml:space="preserve">
1) They would normally have affiliated for themselves for the full year, so even if they join your club part way through the year, they will count as a returning archer and be required to pay full regional and county affiliations. They should be entered on an update sheet set to Q1:Oct-Dec, so that the fees are calculated for a full year. 
2) It is feasible that a beginner may for some reason affiliate directly to GNAS after doing a course part way though the year. In this case they should be treated like a new archer, and can go on a form  for the relevant quarter.</t>
    </r>
  </si>
  <si>
    <t>Form Version:</t>
  </si>
  <si>
    <t>Returning Archer</t>
  </si>
  <si>
    <t>Returning Junior Full Fees</t>
  </si>
  <si>
    <t>Returning Senior Full Fees</t>
  </si>
  <si>
    <t>2248</t>
  </si>
  <si>
    <t>Avalon Archers Junior</t>
  </si>
  <si>
    <t>Avalon Archers</t>
  </si>
  <si>
    <r>
      <t xml:space="preserve">To use this Affiliations Update Sheet:
1) Select your Club Name (they are pre-defined, and this will fill in the Club No. column automatically).
2) Select the affiliation year quarter for which these updates apply, which will automatically set the correct fees.
    </t>
    </r>
    <r>
      <rPr>
        <b/>
        <sz val="10"/>
        <color theme="1"/>
        <rFont val="Arial"/>
        <family val="2"/>
      </rPr>
      <t>NB: All entries on a form must be for a single quarter, use a separate form for a different quarter.</t>
    </r>
    <r>
      <rPr>
        <sz val="10"/>
        <color theme="1"/>
        <rFont val="Arial"/>
        <family val="2"/>
      </rPr>
      <t xml:space="preserve">
3) Fill in a row for each member as required.
4) If the club is an en-bloc club an additional field will show up under the PAYMENT SUMMARY box. If the update form includes the annual en-bloc club fee to GNAS, then select </t>
    </r>
    <r>
      <rPr>
        <b/>
        <sz val="10"/>
        <color theme="1"/>
        <rFont val="Arial"/>
        <family val="2"/>
      </rPr>
      <t>Yes</t>
    </r>
    <r>
      <rPr>
        <sz val="10"/>
        <color theme="1"/>
        <rFont val="Arial"/>
        <family val="2"/>
      </rPr>
      <t xml:space="preserve"> for it to be included in the payments.
</t>
    </r>
    <r>
      <rPr>
        <b/>
        <sz val="10"/>
        <color theme="1"/>
        <rFont val="Arial"/>
        <family val="2"/>
      </rPr>
      <t xml:space="preserve">    NB: Do not put junior members of an en-bloc club on your senior club form, as the en-bloc discounts will not be applied. They must be on their own clubs form.  </t>
    </r>
    <r>
      <rPr>
        <sz val="10"/>
        <color theme="1"/>
        <rFont val="Arial"/>
        <family val="2"/>
      </rPr>
      <t xml:space="preserve">
5) Print off three copies of the form; one for Archery GB, and two to send to SCAA, which will subsequently forward one to GWAS. As long as you do not alter the Print Area selection, it will not print out the additional tick boxes or these notes.
Notes:
1) For the tick box fields, select the symbol from the drop-down (unticked and ticked show as o and þ in the list due to limitations of Excel, but will show correctly on form).
2) When filling in the Membership No. column, it is a free text field, but for consistency, please enter the following:
    a) For a renewing member, provide their membership number, and </t>
    </r>
    <r>
      <rPr>
        <b/>
        <sz val="10"/>
        <color theme="1"/>
        <rFont val="Arial"/>
        <family val="2"/>
      </rPr>
      <t>tick the Returning Archer box</t>
    </r>
    <r>
      <rPr>
        <sz val="10"/>
        <color theme="1"/>
        <rFont val="Arial"/>
        <family val="2"/>
      </rPr>
      <t xml:space="preserve"> to ensure their fees are calculated for a full year regardless of which quarter the rest of the form is for.
    b) For a new member, enter NEW.
    c) For an Ordinary member that has affiliated direct to GNAS, enter DIRECT and their Membership number, but </t>
    </r>
    <r>
      <rPr>
        <b/>
        <sz val="10"/>
        <color theme="1"/>
        <rFont val="Arial"/>
        <family val="2"/>
      </rPr>
      <t>DO NOT</t>
    </r>
    <r>
      <rPr>
        <sz val="10"/>
        <color theme="1"/>
        <rFont val="Arial"/>
        <family val="2"/>
      </rPr>
      <t xml:space="preserve"> include on the copy sent to AGB as it confuses them.
    d) For transfer from another club, enter TRANSFER and their Membership number, and turn off fees as appropriate (eg. select Direct AGB, and waive Region/County as necessary)
    e) For change of address (with no other fees), enter ADDRESS and their Membership number.
    f) For anything else not covered, enter something sensible and useful.
3) Additional tick boxes are provided to allow for special cases, but do not show on the print out:
    a) Members who have affiliated direct to GNAS, ticking this box will remove them from the calculation for GNAS fee.
    b) Members who have been awarded honorary regional or county status can be excluded from region/county fees by ticking the relevant fee waived box(es). This can also be used for transferring members who may have moved within the region, but to a different county so they only need to pay the county affiliation (see 2(d) above).
    c) If the member update is only to notify of a change of address, and no fees are to be paid at all, then tick that box to remove them from the calculations.
The amounts you need to send to Archery GB and SCAA are calculated and shown on the form. SCAA will subsequently pay the GWAS affiliation fees. Note that if you have special cases such as archers returning in other than Q1 or waived fees, then it is not possible to manually check the calculated figures simply from the totals and fees shown.
If you have more than seven updates, which may happen at the start of the year or after a particularly successful beginners course, please create additional forms and add the totals from all the forms yourself to arrive at the payments requried. This should match the figures that the SCAA Calculator spreadsheet gives you if you add them up correctly.
</t>
    </r>
  </si>
  <si>
    <t>Millfield Archers</t>
  </si>
  <si>
    <t>TBA</t>
  </si>
  <si>
    <t>Form for 2015 / 2016 Only</t>
  </si>
  <si>
    <r>
      <rPr>
        <b/>
        <sz val="10"/>
        <color theme="1"/>
        <rFont val="Arial"/>
        <family val="2"/>
      </rPr>
      <t xml:space="preserve">Returning the Update Form
</t>
    </r>
    <r>
      <rPr>
        <sz val="10"/>
        <color theme="1"/>
        <rFont val="Arial"/>
        <family val="2"/>
      </rPr>
      <t xml:space="preserve">1) Send one copy of the form(s) to Archery GB at the address above as normal, with the payment due to them.
2) Send two copies of the form(s) to me at </t>
    </r>
    <r>
      <rPr>
        <b/>
        <sz val="10"/>
        <color theme="1"/>
        <rFont val="Arial"/>
        <family val="2"/>
      </rPr>
      <t>3 Salisbury Terrace, Castle Cary, Somerset BA7 7BZ</t>
    </r>
    <r>
      <rPr>
        <sz val="10"/>
        <color theme="1"/>
        <rFont val="Arial"/>
        <family val="2"/>
      </rPr>
      <t xml:space="preserve"> with the combined GWAS and SCAA fees due.
3) Alternately you may email me the form(s) at </t>
    </r>
    <r>
      <rPr>
        <b/>
        <sz val="10"/>
        <color theme="1"/>
        <rFont val="Arial"/>
        <family val="2"/>
      </rPr>
      <t>affiliations@somersetarchery.co.uk</t>
    </r>
    <r>
      <rPr>
        <sz val="10"/>
        <color theme="1"/>
        <rFont val="Arial"/>
        <family val="2"/>
      </rPr>
      <t xml:space="preserve">, and pay the combined GWAS and SCAA fees direct to the bank using:
   </t>
    </r>
    <r>
      <rPr>
        <b/>
        <sz val="10"/>
        <color theme="1"/>
        <rFont val="Arial"/>
        <family val="2"/>
      </rPr>
      <t>Sort Code: 30-98-45 and Account: 00125123</t>
    </r>
    <r>
      <rPr>
        <sz val="10"/>
        <color theme="1"/>
        <rFont val="Arial"/>
        <family val="2"/>
      </rPr>
      <t xml:space="preserve">.
    If you use this method, please tell me where and when so I can match it to the bank transactions, or email me a scan of the paying in slip.
    I will confirm receipt of the forms and payments, and If I don't, please chase it up in case there has been a problem sending them.
</t>
    </r>
  </si>
  <si>
    <t>Affiliation Year 2015/2016 - Version 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</si>
</sst>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5" x14ac:knownFonts="1">
    <font>
      <sz val="11"/>
      <color theme="1"/>
      <name val="Calibri"/>
      <family val="2"/>
      <scheme val="minor"/>
    </font>
    <font>
      <b/>
      <sz val="11"/>
      <color theme="1"/>
      <name val="Calibri"/>
      <family val="2"/>
      <scheme val="minor"/>
    </font>
    <font>
      <sz val="18"/>
      <color theme="1"/>
      <name val="Wingdings"/>
      <charset val="2"/>
    </font>
    <font>
      <sz val="9"/>
      <color theme="1"/>
      <name val="Calibri"/>
      <family val="2"/>
      <scheme val="minor"/>
    </font>
    <font>
      <sz val="8"/>
      <color theme="1"/>
      <name val="Calibri"/>
      <family val="2"/>
      <scheme val="minor"/>
    </font>
    <font>
      <b/>
      <sz val="14"/>
      <color theme="0"/>
      <name val="Calibri"/>
      <family val="2"/>
      <scheme val="minor"/>
    </font>
    <font>
      <sz val="16"/>
      <color theme="1"/>
      <name val="Calibri"/>
      <family val="2"/>
      <scheme val="minor"/>
    </font>
    <font>
      <b/>
      <sz val="9"/>
      <color theme="1"/>
      <name val="Calibri"/>
      <family val="2"/>
      <scheme val="minor"/>
    </font>
    <font>
      <b/>
      <sz val="14"/>
      <color theme="1"/>
      <name val="Calibri"/>
      <family val="2"/>
      <scheme val="minor"/>
    </font>
    <font>
      <sz val="11"/>
      <color rgb="FF006100"/>
      <name val="Calibri"/>
      <family val="2"/>
      <scheme val="minor"/>
    </font>
    <font>
      <sz val="11"/>
      <name val="Calibri"/>
      <family val="2"/>
      <scheme val="minor"/>
    </font>
    <font>
      <b/>
      <sz val="12"/>
      <color theme="1"/>
      <name val="Calibri"/>
      <family val="2"/>
      <scheme val="minor"/>
    </font>
    <font>
      <sz val="14"/>
      <color theme="1"/>
      <name val="Calibri"/>
      <family val="2"/>
      <scheme val="minor"/>
    </font>
    <font>
      <sz val="10"/>
      <color theme="1"/>
      <name val="Arial"/>
      <family val="2"/>
    </font>
    <font>
      <b/>
      <sz val="10"/>
      <color theme="1"/>
      <name val="Arial"/>
      <family val="2"/>
    </font>
  </fonts>
  <fills count="6">
    <fill>
      <patternFill patternType="none"/>
    </fill>
    <fill>
      <patternFill patternType="gray125"/>
    </fill>
    <fill>
      <patternFill patternType="solid">
        <fgColor theme="1"/>
        <bgColor indexed="64"/>
      </patternFill>
    </fill>
    <fill>
      <patternFill patternType="solid">
        <fgColor rgb="FFC6EFCE"/>
      </patternFill>
    </fill>
    <fill>
      <patternFill patternType="solid">
        <fgColor theme="3" tint="0.79998168889431442"/>
        <bgColor indexed="64"/>
      </patternFill>
    </fill>
    <fill>
      <patternFill patternType="solid">
        <fgColor theme="4"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double">
        <color auto="1"/>
      </bottom>
      <diagonal/>
    </border>
  </borders>
  <cellStyleXfs count="2">
    <xf numFmtId="0" fontId="0" fillId="0" borderId="0"/>
    <xf numFmtId="0" fontId="9" fillId="3" borderId="0" applyNumberFormat="0" applyBorder="0" applyAlignment="0" applyProtection="0"/>
  </cellStyleXfs>
  <cellXfs count="116">
    <xf numFmtId="0" fontId="0" fillId="0" borderId="0" xfId="0"/>
    <xf numFmtId="0" fontId="1" fillId="0" borderId="0" xfId="0" applyFont="1"/>
    <xf numFmtId="0" fontId="0" fillId="0" borderId="0" xfId="0" applyAlignment="1">
      <alignment vertical="center"/>
    </xf>
    <xf numFmtId="14" fontId="0" fillId="0" borderId="0" xfId="0" applyNumberFormat="1" applyAlignment="1">
      <alignment vertical="center"/>
    </xf>
    <xf numFmtId="49" fontId="0" fillId="0" borderId="0" xfId="0" applyNumberFormat="1"/>
    <xf numFmtId="0" fontId="0" fillId="0" borderId="0" xfId="0" applyAlignment="1"/>
    <xf numFmtId="0" fontId="10" fillId="0" borderId="0" xfId="0" applyFont="1" applyFill="1"/>
    <xf numFmtId="49" fontId="10" fillId="0" borderId="0" xfId="1" applyNumberFormat="1" applyFont="1" applyFill="1"/>
    <xf numFmtId="0" fontId="10" fillId="0" borderId="0" xfId="1" applyFont="1" applyFill="1"/>
    <xf numFmtId="0" fontId="0" fillId="0" borderId="1" xfId="0" applyBorder="1" applyProtection="1"/>
    <xf numFmtId="49" fontId="4" fillId="0" borderId="1" xfId="0" applyNumberFormat="1" applyFont="1" applyBorder="1" applyAlignment="1" applyProtection="1">
      <alignment horizontal="center" vertical="center" wrapText="1"/>
      <protection locked="0"/>
    </xf>
    <xf numFmtId="49" fontId="4" fillId="0" borderId="1" xfId="0" applyNumberFormat="1" applyFont="1" applyBorder="1" applyAlignment="1" applyProtection="1">
      <alignment horizontal="left" vertical="center"/>
      <protection locked="0"/>
    </xf>
    <xf numFmtId="49" fontId="4" fillId="0" borderId="1" xfId="0" applyNumberFormat="1" applyFont="1" applyBorder="1" applyAlignment="1" applyProtection="1">
      <alignment horizontal="left" vertical="center" wrapText="1"/>
      <protection locked="0"/>
    </xf>
    <xf numFmtId="49" fontId="2" fillId="0" borderId="1" xfId="0" applyNumberFormat="1" applyFont="1" applyBorder="1" applyAlignment="1" applyProtection="1">
      <alignment horizontal="center" vertical="center"/>
      <protection locked="0"/>
    </xf>
    <xf numFmtId="49" fontId="4" fillId="0" borderId="1" xfId="0" applyNumberFormat="1" applyFont="1" applyBorder="1" applyAlignment="1" applyProtection="1">
      <alignment horizontal="center" vertical="center"/>
      <protection locked="0"/>
    </xf>
    <xf numFmtId="164" fontId="0" fillId="0" borderId="0" xfId="0" applyNumberFormat="1"/>
    <xf numFmtId="49" fontId="2" fillId="0" borderId="0" xfId="0" applyNumberFormat="1" applyFont="1" applyBorder="1" applyAlignment="1">
      <alignment horizontal="center" vertical="center"/>
    </xf>
    <xf numFmtId="0" fontId="0" fillId="0" borderId="16" xfId="0" applyBorder="1" applyProtection="1"/>
    <xf numFmtId="0" fontId="0" fillId="0" borderId="0" xfId="0" applyProtection="1"/>
    <xf numFmtId="49" fontId="1" fillId="0" borderId="5" xfId="0" applyNumberFormat="1" applyFont="1" applyBorder="1" applyAlignment="1" applyProtection="1">
      <alignment horizontal="center" textRotation="90"/>
    </xf>
    <xf numFmtId="49" fontId="1" fillId="0" borderId="6" xfId="0" applyNumberFormat="1" applyFont="1" applyBorder="1" applyAlignment="1" applyProtection="1">
      <alignment horizontal="center" textRotation="90" wrapText="1"/>
    </xf>
    <xf numFmtId="49" fontId="1" fillId="0" borderId="6" xfId="0" applyNumberFormat="1" applyFont="1" applyBorder="1" applyAlignment="1" applyProtection="1">
      <alignment horizontal="center" textRotation="90"/>
    </xf>
    <xf numFmtId="49" fontId="1" fillId="0" borderId="7" xfId="0" applyNumberFormat="1" applyFont="1" applyBorder="1" applyAlignment="1" applyProtection="1">
      <alignment horizontal="center" textRotation="90" wrapText="1"/>
    </xf>
    <xf numFmtId="0" fontId="7" fillId="0" borderId="0" xfId="0" applyFont="1" applyProtection="1"/>
    <xf numFmtId="0" fontId="0" fillId="0" borderId="12" xfId="0" applyBorder="1" applyProtection="1"/>
    <xf numFmtId="0" fontId="0" fillId="0" borderId="20" xfId="0" applyBorder="1" applyProtection="1"/>
    <xf numFmtId="0" fontId="0" fillId="0" borderId="13" xfId="0" applyBorder="1" applyAlignment="1" applyProtection="1">
      <alignment horizontal="center"/>
    </xf>
    <xf numFmtId="0" fontId="3" fillId="0" borderId="0" xfId="0" applyFont="1" applyProtection="1"/>
    <xf numFmtId="0" fontId="0" fillId="0" borderId="14" xfId="0" applyBorder="1" applyProtection="1"/>
    <xf numFmtId="0" fontId="0" fillId="0" borderId="17" xfId="0" applyBorder="1" applyAlignment="1" applyProtection="1">
      <alignment horizontal="left"/>
    </xf>
    <xf numFmtId="0" fontId="0" fillId="0" borderId="3" xfId="0" applyBorder="1" applyAlignment="1" applyProtection="1">
      <alignment horizontal="left"/>
    </xf>
    <xf numFmtId="164" fontId="0" fillId="0" borderId="1" xfId="0" applyNumberFormat="1" applyBorder="1" applyAlignment="1" applyProtection="1">
      <alignment horizontal="center"/>
    </xf>
    <xf numFmtId="164" fontId="0" fillId="0" borderId="2" xfId="0" applyNumberFormat="1" applyBorder="1" applyAlignment="1" applyProtection="1">
      <alignment horizontal="center"/>
    </xf>
    <xf numFmtId="164" fontId="0" fillId="0" borderId="15" xfId="0" applyNumberFormat="1" applyBorder="1" applyAlignment="1" applyProtection="1">
      <alignment horizontal="center"/>
    </xf>
    <xf numFmtId="164" fontId="0" fillId="0" borderId="3" xfId="0" applyNumberFormat="1" applyBorder="1" applyProtection="1"/>
    <xf numFmtId="0" fontId="0" fillId="0" borderId="18" xfId="0" applyBorder="1" applyAlignment="1" applyProtection="1">
      <alignment horizontal="left"/>
    </xf>
    <xf numFmtId="0" fontId="0" fillId="0" borderId="19" xfId="0" applyBorder="1" applyAlignment="1" applyProtection="1">
      <alignment horizontal="left"/>
    </xf>
    <xf numFmtId="0" fontId="1" fillId="0" borderId="27" xfId="0" applyFont="1" applyBorder="1" applyAlignment="1" applyProtection="1">
      <alignment horizontal="left"/>
    </xf>
    <xf numFmtId="0" fontId="1" fillId="0" borderId="28" xfId="0" applyFont="1" applyBorder="1" applyAlignment="1" applyProtection="1">
      <alignment horizontal="left"/>
    </xf>
    <xf numFmtId="164" fontId="0" fillId="0" borderId="4" xfId="0" applyNumberFormat="1" applyBorder="1" applyAlignment="1" applyProtection="1">
      <alignment horizontal="center"/>
    </xf>
    <xf numFmtId="0" fontId="1" fillId="0" borderId="18" xfId="0" applyFont="1" applyBorder="1" applyAlignment="1" applyProtection="1">
      <alignment horizontal="left"/>
    </xf>
    <xf numFmtId="0" fontId="1" fillId="0" borderId="19" xfId="0" applyFont="1" applyBorder="1" applyAlignment="1" applyProtection="1">
      <alignment horizontal="left"/>
    </xf>
    <xf numFmtId="0" fontId="1" fillId="0" borderId="21" xfId="0" applyFont="1" applyBorder="1" applyAlignment="1" applyProtection="1">
      <alignment horizontal="left"/>
    </xf>
    <xf numFmtId="0" fontId="1" fillId="0" borderId="25" xfId="0" applyFont="1" applyBorder="1" applyAlignment="1" applyProtection="1">
      <alignment horizontal="left"/>
    </xf>
    <xf numFmtId="0" fontId="1" fillId="0" borderId="0" xfId="0" applyFont="1" applyProtection="1"/>
    <xf numFmtId="0" fontId="0" fillId="0" borderId="0" xfId="0" applyAlignment="1" applyProtection="1">
      <alignment horizontal="left"/>
    </xf>
    <xf numFmtId="0" fontId="0" fillId="0" borderId="0" xfId="0" applyAlignment="1" applyProtection="1"/>
    <xf numFmtId="49" fontId="0" fillId="0" borderId="0" xfId="0" applyNumberFormat="1" applyAlignment="1">
      <alignment horizontal="center"/>
    </xf>
    <xf numFmtId="0" fontId="0" fillId="0" borderId="2" xfId="0" applyBorder="1" applyAlignment="1" applyProtection="1">
      <alignment horizontal="center"/>
    </xf>
    <xf numFmtId="0" fontId="0" fillId="0" borderId="0" xfId="0" applyAlignment="1" applyProtection="1">
      <alignment horizontal="right"/>
    </xf>
    <xf numFmtId="0" fontId="11" fillId="0" borderId="0" xfId="0" applyFont="1" applyBorder="1" applyAlignment="1" applyProtection="1">
      <protection locked="0"/>
    </xf>
    <xf numFmtId="0" fontId="12" fillId="0" borderId="0" xfId="0" applyFont="1" applyAlignment="1" applyProtection="1"/>
    <xf numFmtId="0" fontId="8" fillId="0" borderId="0" xfId="0" applyFont="1" applyAlignment="1" applyProtection="1">
      <alignment horizontal="left"/>
      <protection locked="0"/>
    </xf>
    <xf numFmtId="0" fontId="4" fillId="0" borderId="1" xfId="0" applyFont="1" applyBorder="1" applyAlignment="1" applyProtection="1">
      <alignment horizontal="left" vertical="center"/>
    </xf>
    <xf numFmtId="0" fontId="8" fillId="0" borderId="0" xfId="0" applyFont="1" applyBorder="1" applyAlignment="1" applyProtection="1">
      <alignment horizontal="left"/>
      <protection locked="0"/>
    </xf>
    <xf numFmtId="0" fontId="6" fillId="0" borderId="0" xfId="0" applyFont="1" applyBorder="1" applyAlignment="1" applyProtection="1">
      <alignment horizontal="center"/>
    </xf>
    <xf numFmtId="0" fontId="0" fillId="0" borderId="0" xfId="0" applyBorder="1" applyAlignment="1" applyProtection="1">
      <alignment horizontal="center"/>
    </xf>
    <xf numFmtId="164" fontId="0" fillId="0" borderId="0" xfId="0" applyNumberFormat="1" applyBorder="1" applyAlignment="1" applyProtection="1">
      <alignment horizontal="center"/>
    </xf>
    <xf numFmtId="49" fontId="1" fillId="4" borderId="14" xfId="0" applyNumberFormat="1" applyFont="1" applyFill="1" applyBorder="1" applyAlignment="1" applyProtection="1">
      <alignment horizontal="center" textRotation="90" wrapText="1"/>
    </xf>
    <xf numFmtId="49" fontId="1" fillId="4" borderId="3" xfId="0" applyNumberFormat="1" applyFont="1" applyFill="1" applyBorder="1" applyAlignment="1" applyProtection="1">
      <alignment horizontal="center" textRotation="90" wrapText="1"/>
    </xf>
    <xf numFmtId="49" fontId="1" fillId="4" borderId="1" xfId="0" applyNumberFormat="1" applyFont="1" applyFill="1" applyBorder="1" applyAlignment="1" applyProtection="1">
      <alignment horizontal="center" textRotation="90" wrapText="1"/>
    </xf>
    <xf numFmtId="0" fontId="0" fillId="4" borderId="0" xfId="0" applyFill="1" applyProtection="1"/>
    <xf numFmtId="49" fontId="2" fillId="4" borderId="1" xfId="0" applyNumberFormat="1" applyFont="1" applyFill="1" applyBorder="1" applyAlignment="1" applyProtection="1">
      <alignment horizontal="center" vertical="center"/>
      <protection locked="0"/>
    </xf>
    <xf numFmtId="0" fontId="0" fillId="4" borderId="0" xfId="0" applyNumberFormat="1" applyFill="1" applyBorder="1" applyAlignment="1" applyProtection="1">
      <alignment horizontal="center"/>
    </xf>
    <xf numFmtId="0" fontId="0" fillId="0" borderId="1" xfId="0" applyBorder="1" applyAlignment="1" applyProtection="1">
      <alignment horizontal="center"/>
    </xf>
    <xf numFmtId="0" fontId="0" fillId="0" borderId="16" xfId="0" applyBorder="1" applyAlignment="1" applyProtection="1">
      <alignment horizontal="center"/>
    </xf>
    <xf numFmtId="0" fontId="0" fillId="0" borderId="4" xfId="0" applyBorder="1" applyAlignment="1" applyProtection="1">
      <alignment horizontal="center"/>
    </xf>
    <xf numFmtId="0" fontId="8" fillId="0" borderId="0" xfId="0" applyFont="1" applyAlignment="1" applyProtection="1">
      <alignment horizontal="left"/>
      <protection locked="0"/>
    </xf>
    <xf numFmtId="0" fontId="0" fillId="0" borderId="34" xfId="0" applyBorder="1" applyAlignment="1" applyProtection="1">
      <alignment horizontal="left"/>
    </xf>
    <xf numFmtId="0" fontId="0" fillId="0" borderId="34" xfId="0" applyBorder="1" applyAlignment="1">
      <alignment horizontal="left"/>
    </xf>
    <xf numFmtId="0" fontId="0" fillId="0" borderId="0" xfId="0" applyBorder="1"/>
    <xf numFmtId="0" fontId="13" fillId="0" borderId="0" xfId="0" applyFont="1" applyBorder="1" applyAlignment="1">
      <alignment horizontal="left" vertical="top" wrapText="1"/>
    </xf>
    <xf numFmtId="49" fontId="1" fillId="5" borderId="1" xfId="0" applyNumberFormat="1" applyFont="1" applyFill="1" applyBorder="1" applyAlignment="1" applyProtection="1">
      <alignment horizontal="center" textRotation="90" wrapText="1"/>
    </xf>
    <xf numFmtId="0" fontId="0" fillId="5" borderId="0" xfId="0" applyFill="1" applyProtection="1"/>
    <xf numFmtId="0" fontId="0" fillId="5" borderId="0" xfId="0" applyNumberFormat="1" applyFill="1" applyBorder="1" applyAlignment="1" applyProtection="1">
      <alignment horizontal="center"/>
    </xf>
    <xf numFmtId="0" fontId="0" fillId="5" borderId="1" xfId="0" applyNumberFormat="1" applyFill="1" applyBorder="1" applyAlignment="1" applyProtection="1">
      <alignment horizontal="center"/>
    </xf>
    <xf numFmtId="0" fontId="0" fillId="4" borderId="1" xfId="0" applyNumberFormat="1" applyFill="1" applyBorder="1" applyAlignment="1" applyProtection="1">
      <alignment horizontal="center"/>
    </xf>
    <xf numFmtId="0" fontId="5" fillId="2" borderId="8" xfId="0" applyFont="1" applyFill="1" applyBorder="1" applyAlignment="1" applyProtection="1">
      <alignment horizontal="center"/>
    </xf>
    <xf numFmtId="0" fontId="5" fillId="2" borderId="9" xfId="0" applyFont="1" applyFill="1" applyBorder="1" applyAlignment="1" applyProtection="1">
      <alignment horizontal="center"/>
    </xf>
    <xf numFmtId="0" fontId="13" fillId="0" borderId="31" xfId="0" applyFont="1" applyBorder="1" applyAlignment="1">
      <alignment horizontal="left" vertical="top" wrapText="1"/>
    </xf>
    <xf numFmtId="0" fontId="13" fillId="0" borderId="32" xfId="0" applyFont="1" applyBorder="1" applyAlignment="1">
      <alignment horizontal="left" vertical="top" wrapText="1"/>
    </xf>
    <xf numFmtId="0" fontId="13" fillId="0" borderId="33" xfId="0" applyFont="1" applyBorder="1" applyAlignment="1">
      <alignment horizontal="left" vertical="top" wrapText="1"/>
    </xf>
    <xf numFmtId="0" fontId="12" fillId="0" borderId="0" xfId="0" applyFont="1" applyBorder="1" applyAlignment="1" applyProtection="1">
      <alignment horizontal="center"/>
    </xf>
    <xf numFmtId="164" fontId="0" fillId="0" borderId="2" xfId="0" applyNumberFormat="1" applyBorder="1" applyAlignment="1" applyProtection="1">
      <alignment horizontal="center"/>
    </xf>
    <xf numFmtId="164" fontId="0" fillId="0" borderId="26" xfId="0" applyNumberFormat="1" applyBorder="1" applyAlignment="1" applyProtection="1">
      <alignment horizontal="center"/>
    </xf>
    <xf numFmtId="164" fontId="0" fillId="0" borderId="21" xfId="0" applyNumberFormat="1" applyBorder="1" applyAlignment="1" applyProtection="1">
      <alignment horizontal="center"/>
    </xf>
    <xf numFmtId="164" fontId="0" fillId="0" borderId="25" xfId="0" applyNumberFormat="1" applyBorder="1" applyAlignment="1" applyProtection="1">
      <alignment horizontal="center"/>
    </xf>
    <xf numFmtId="164" fontId="0" fillId="0" borderId="8" xfId="0" applyNumberFormat="1" applyBorder="1" applyAlignment="1" applyProtection="1">
      <alignment horizontal="center"/>
    </xf>
    <xf numFmtId="164" fontId="0" fillId="0" borderId="10" xfId="0" applyNumberFormat="1" applyBorder="1" applyAlignment="1" applyProtection="1">
      <alignment horizontal="center"/>
    </xf>
    <xf numFmtId="0" fontId="0" fillId="0" borderId="2" xfId="0" applyBorder="1" applyAlignment="1" applyProtection="1">
      <alignment horizontal="center"/>
    </xf>
    <xf numFmtId="0" fontId="0" fillId="0" borderId="26" xfId="0" applyBorder="1" applyAlignment="1" applyProtection="1">
      <alignment horizontal="center"/>
    </xf>
    <xf numFmtId="0" fontId="0" fillId="0" borderId="0" xfId="0" applyAlignment="1" applyProtection="1">
      <alignment horizontal="left"/>
      <protection locked="0"/>
    </xf>
    <xf numFmtId="0" fontId="0" fillId="0" borderId="0" xfId="0" applyProtection="1">
      <protection locked="0"/>
    </xf>
    <xf numFmtId="0" fontId="0" fillId="0" borderId="30" xfId="0" applyBorder="1" applyAlignment="1" applyProtection="1">
      <alignment horizontal="left"/>
    </xf>
    <xf numFmtId="0" fontId="0" fillId="0" borderId="29" xfId="0" applyBorder="1" applyAlignment="1" applyProtection="1">
      <alignment horizontal="left"/>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10" xfId="0" applyBorder="1" applyAlignment="1" applyProtection="1">
      <alignment horizontal="center"/>
    </xf>
    <xf numFmtId="0" fontId="0" fillId="0" borderId="3" xfId="0" applyBorder="1" applyAlignment="1" applyProtection="1">
      <alignment horizontal="center"/>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Border="1" applyAlignment="1">
      <alignment horizontal="left"/>
    </xf>
    <xf numFmtId="0" fontId="0" fillId="0" borderId="0" xfId="0" applyBorder="1" applyAlignment="1" applyProtection="1">
      <alignment horizontal="left"/>
    </xf>
    <xf numFmtId="0" fontId="8" fillId="0" borderId="0" xfId="0" applyFont="1" applyAlignment="1" applyProtection="1">
      <alignment horizontal="left"/>
      <protection locked="0"/>
    </xf>
    <xf numFmtId="0" fontId="5" fillId="2" borderId="8" xfId="0" applyFont="1" applyFill="1" applyBorder="1" applyAlignment="1" applyProtection="1">
      <alignment horizontal="left"/>
    </xf>
    <xf numFmtId="0" fontId="5" fillId="2" borderId="9" xfId="0" applyFont="1" applyFill="1" applyBorder="1" applyAlignment="1" applyProtection="1">
      <alignment horizontal="left"/>
    </xf>
    <xf numFmtId="0" fontId="5" fillId="2" borderId="10" xfId="0" applyFont="1" applyFill="1" applyBorder="1" applyAlignment="1" applyProtection="1">
      <alignment horizontal="left"/>
    </xf>
    <xf numFmtId="0" fontId="6" fillId="0" borderId="11" xfId="0" applyFont="1" applyBorder="1" applyAlignment="1" applyProtection="1">
      <alignment horizontal="center"/>
    </xf>
    <xf numFmtId="0" fontId="6" fillId="0" borderId="12" xfId="0" applyFont="1" applyBorder="1" applyAlignment="1" applyProtection="1">
      <alignment horizontal="center"/>
    </xf>
    <xf numFmtId="0" fontId="6" fillId="0" borderId="13" xfId="0" applyFont="1" applyBorder="1" applyAlignment="1" applyProtection="1">
      <alignment horizontal="center"/>
    </xf>
    <xf numFmtId="49" fontId="4" fillId="0" borderId="2" xfId="0" applyNumberFormat="1" applyFont="1" applyBorder="1" applyAlignment="1" applyProtection="1">
      <alignment horizontal="left" vertical="center"/>
      <protection locked="0"/>
    </xf>
    <xf numFmtId="49" fontId="4" fillId="0" borderId="3" xfId="0" applyNumberFormat="1" applyFont="1" applyBorder="1" applyAlignment="1" applyProtection="1">
      <alignment horizontal="left" vertical="center"/>
      <protection locked="0"/>
    </xf>
    <xf numFmtId="49" fontId="1" fillId="0" borderId="22" xfId="0" applyNumberFormat="1" applyFont="1" applyBorder="1" applyAlignment="1" applyProtection="1">
      <alignment horizontal="center" textRotation="90"/>
    </xf>
    <xf numFmtId="49" fontId="1" fillId="0" borderId="23" xfId="0" applyNumberFormat="1" applyFont="1" applyBorder="1" applyAlignment="1" applyProtection="1">
      <alignment horizontal="center" textRotation="90"/>
    </xf>
    <xf numFmtId="0" fontId="0" fillId="0" borderId="24" xfId="0" applyBorder="1" applyAlignment="1" applyProtection="1">
      <alignment horizontal="center"/>
    </xf>
    <xf numFmtId="0" fontId="8" fillId="0" borderId="28" xfId="0" applyFont="1" applyBorder="1" applyAlignment="1" applyProtection="1">
      <alignment horizontal="left"/>
      <protection locked="0"/>
    </xf>
  </cellXfs>
  <cellStyles count="2">
    <cellStyle name="Good" xfId="1" builtinId="26"/>
    <cellStyle name="Normal" xfId="0" builtinId="0"/>
  </cellStyles>
  <dxfs count="2">
    <dxf>
      <fill>
        <patternFill>
          <bgColor rgb="FFFF0000"/>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80"/>
  <sheetViews>
    <sheetView showGridLines="0" tabSelected="1" zoomScale="130" zoomScaleNormal="130" workbookViewId="0">
      <selection activeCell="J1" sqref="J1:P1"/>
    </sheetView>
  </sheetViews>
  <sheetFormatPr defaultRowHeight="15" x14ac:dyDescent="0.25"/>
  <cols>
    <col min="1" max="1" width="4.42578125" customWidth="1"/>
    <col min="2" max="2" width="9.7109375" customWidth="1"/>
    <col min="3" max="3" width="5" bestFit="1" customWidth="1"/>
    <col min="4" max="4" width="7.140625" customWidth="1"/>
    <col min="5" max="5" width="7.5703125" customWidth="1"/>
    <col min="6" max="6" width="13.140625" customWidth="1"/>
    <col min="7" max="7" width="10.7109375" bestFit="1" customWidth="1"/>
    <col min="8" max="8" width="18.85546875" customWidth="1"/>
    <col min="9" max="9" width="13" customWidth="1"/>
    <col min="11" max="11" width="9.140625" customWidth="1"/>
    <col min="12" max="12" width="8.28515625" customWidth="1"/>
    <col min="13" max="13" width="6.85546875" customWidth="1"/>
    <col min="14" max="14" width="7.140625" customWidth="1"/>
    <col min="15" max="15" width="8.28515625" customWidth="1"/>
    <col min="16" max="16" width="7.85546875" customWidth="1"/>
    <col min="17" max="21" width="6.42578125" customWidth="1"/>
    <col min="22" max="29" width="6.5703125" hidden="1" customWidth="1"/>
    <col min="34" max="35" width="10.7109375" bestFit="1" customWidth="1"/>
  </cols>
  <sheetData>
    <row r="1" spans="1:38" ht="19.5" thickBot="1" x14ac:dyDescent="0.35">
      <c r="A1" s="18"/>
      <c r="B1" s="18"/>
      <c r="C1" s="18"/>
      <c r="D1" s="18"/>
      <c r="E1" s="18"/>
      <c r="F1" s="18"/>
      <c r="G1" s="18"/>
      <c r="H1" s="18"/>
      <c r="I1" s="18" t="s">
        <v>16</v>
      </c>
      <c r="J1" s="103"/>
      <c r="K1" s="103"/>
      <c r="L1" s="103"/>
      <c r="M1" s="103"/>
      <c r="N1" s="103"/>
      <c r="O1" s="103"/>
      <c r="P1" s="103"/>
      <c r="Q1" s="52"/>
      <c r="R1" s="52"/>
      <c r="S1" s="52"/>
      <c r="T1" s="52"/>
      <c r="U1" s="67"/>
      <c r="V1" s="67"/>
      <c r="W1" s="52"/>
      <c r="X1" s="52"/>
      <c r="Y1" s="52"/>
      <c r="Z1" s="67"/>
      <c r="AA1" s="52"/>
      <c r="AB1" s="52"/>
      <c r="AC1" s="52"/>
    </row>
    <row r="2" spans="1:38" ht="19.5" thickBot="1" x14ac:dyDescent="0.35">
      <c r="A2" s="104" t="s">
        <v>15</v>
      </c>
      <c r="B2" s="105"/>
      <c r="C2" s="105"/>
      <c r="D2" s="105"/>
      <c r="E2" s="105"/>
      <c r="F2" s="105"/>
      <c r="G2" s="106"/>
      <c r="I2" s="49" t="s">
        <v>39</v>
      </c>
      <c r="J2" s="115"/>
      <c r="K2" s="115"/>
      <c r="L2" s="115"/>
      <c r="M2" s="115"/>
      <c r="N2" s="115"/>
      <c r="O2" s="115"/>
      <c r="P2" s="115"/>
      <c r="Q2" s="77" t="s">
        <v>118</v>
      </c>
      <c r="R2" s="78"/>
      <c r="S2" s="78"/>
      <c r="T2" s="78"/>
      <c r="U2" s="78"/>
      <c r="V2" s="54"/>
      <c r="W2" s="54"/>
      <c r="X2" s="54"/>
      <c r="Y2" s="54"/>
      <c r="Z2" s="54"/>
      <c r="AA2" s="54"/>
      <c r="AB2" s="54"/>
      <c r="AC2" s="54"/>
    </row>
    <row r="3" spans="1:38" ht="80.25" thickBot="1" x14ac:dyDescent="0.3">
      <c r="A3" s="19" t="s">
        <v>14</v>
      </c>
      <c r="B3" s="20" t="s">
        <v>13</v>
      </c>
      <c r="C3" s="21" t="s">
        <v>0</v>
      </c>
      <c r="D3" s="112" t="s">
        <v>2</v>
      </c>
      <c r="E3" s="113"/>
      <c r="F3" s="21" t="s">
        <v>1</v>
      </c>
      <c r="G3" s="21" t="s">
        <v>3</v>
      </c>
      <c r="H3" s="21" t="s">
        <v>4</v>
      </c>
      <c r="I3" s="21" t="s">
        <v>5</v>
      </c>
      <c r="J3" s="21" t="s">
        <v>6</v>
      </c>
      <c r="K3" s="21" t="s">
        <v>7</v>
      </c>
      <c r="L3" s="20" t="s">
        <v>8</v>
      </c>
      <c r="M3" s="20" t="s">
        <v>9</v>
      </c>
      <c r="N3" s="20" t="s">
        <v>10</v>
      </c>
      <c r="O3" s="20" t="s">
        <v>11</v>
      </c>
      <c r="P3" s="22" t="s">
        <v>12</v>
      </c>
      <c r="Q3" s="58" t="s">
        <v>97</v>
      </c>
      <c r="R3" s="59" t="s">
        <v>101</v>
      </c>
      <c r="S3" s="59" t="s">
        <v>102</v>
      </c>
      <c r="T3" s="60" t="s">
        <v>98</v>
      </c>
      <c r="U3" s="60" t="s">
        <v>109</v>
      </c>
      <c r="V3" s="72" t="s">
        <v>110</v>
      </c>
      <c r="W3" s="72" t="s">
        <v>99</v>
      </c>
      <c r="X3" s="72" t="s">
        <v>103</v>
      </c>
      <c r="Y3" s="72" t="s">
        <v>105</v>
      </c>
      <c r="Z3" s="60" t="s">
        <v>111</v>
      </c>
      <c r="AA3" s="60" t="s">
        <v>100</v>
      </c>
      <c r="AB3" s="60" t="s">
        <v>104</v>
      </c>
      <c r="AC3" s="60" t="s">
        <v>106</v>
      </c>
    </row>
    <row r="4" spans="1:38" x14ac:dyDescent="0.25">
      <c r="A4" s="18"/>
      <c r="B4" s="18"/>
      <c r="C4" s="18"/>
      <c r="D4" s="114"/>
      <c r="E4" s="114"/>
      <c r="F4" s="18"/>
      <c r="G4" s="18"/>
      <c r="H4" s="18"/>
      <c r="I4" s="18"/>
      <c r="J4" s="18"/>
      <c r="K4" s="18"/>
      <c r="L4" s="18"/>
      <c r="M4" s="18"/>
      <c r="N4" s="18"/>
      <c r="O4" s="18"/>
      <c r="P4" s="18"/>
      <c r="Q4" s="61"/>
      <c r="R4" s="61"/>
      <c r="S4" s="61"/>
      <c r="T4" s="61"/>
      <c r="U4" s="61"/>
      <c r="V4" s="73"/>
      <c r="W4" s="73"/>
      <c r="X4" s="73"/>
      <c r="Y4" s="73"/>
      <c r="Z4" s="61"/>
      <c r="AA4" s="61"/>
      <c r="AB4" s="61"/>
      <c r="AC4" s="61"/>
    </row>
    <row r="5" spans="1:38" ht="22.5" x14ac:dyDescent="0.3">
      <c r="A5" s="53" t="str">
        <f>IF(ISBLANK($J$1),"",LOOKUP($J$1,Clubs,ClubNumber))</f>
        <v/>
      </c>
      <c r="B5" s="10"/>
      <c r="C5" s="11"/>
      <c r="D5" s="110"/>
      <c r="E5" s="111"/>
      <c r="F5" s="11"/>
      <c r="G5" s="10"/>
      <c r="H5" s="12"/>
      <c r="I5" s="11"/>
      <c r="J5" s="11"/>
      <c r="K5" s="11"/>
      <c r="L5" s="13" t="s">
        <v>18</v>
      </c>
      <c r="M5" s="13" t="s">
        <v>18</v>
      </c>
      <c r="N5" s="13" t="s">
        <v>18</v>
      </c>
      <c r="O5" s="13" t="s">
        <v>18</v>
      </c>
      <c r="P5" s="13" t="s">
        <v>18</v>
      </c>
      <c r="Q5" s="62" t="s">
        <v>18</v>
      </c>
      <c r="R5" s="62" t="s">
        <v>18</v>
      </c>
      <c r="S5" s="62" t="s">
        <v>18</v>
      </c>
      <c r="T5" s="62" t="s">
        <v>18</v>
      </c>
      <c r="U5" s="62" t="s">
        <v>18</v>
      </c>
      <c r="V5" s="74">
        <f>IF(AND(O5="þ",U5="þ"),1,0)</f>
        <v>0</v>
      </c>
      <c r="W5" s="74">
        <f t="shared" ref="W5:W11" si="0">IF(AND(O5="þ",Q5&lt;&gt;"þ",T5&lt;&gt;"þ"),1,0)</f>
        <v>0</v>
      </c>
      <c r="X5" s="74">
        <f t="shared" ref="X5:X11" si="1">IF(AND(O5="þ",R5&lt;&gt;"þ",T5&lt;&gt;"þ"),1,0)</f>
        <v>0</v>
      </c>
      <c r="Y5" s="74">
        <f t="shared" ref="Y5:Y11" si="2">IF(AND(O5="þ",S5&lt;&gt;"þ",T5&lt;&gt;"þ"),1,0)</f>
        <v>0</v>
      </c>
      <c r="Z5" s="63">
        <f>IF(AND(P5="þ",U5="þ"),1,0)</f>
        <v>0</v>
      </c>
      <c r="AA5" s="63">
        <f t="shared" ref="AA5:AA11" si="3">IF(AND(P5="þ",Q5&lt;&gt;"þ",T5&lt;&gt;"þ"),1,0)</f>
        <v>0</v>
      </c>
      <c r="AB5" s="63">
        <f t="shared" ref="AB5:AB11" si="4">IF(AND(P5="þ",R5&lt;&gt;"þ",T5&lt;&gt;"þ"),1,0)</f>
        <v>0</v>
      </c>
      <c r="AC5" s="63">
        <f t="shared" ref="AC5:AC11" si="5">IF(AND(P5="þ",S5&lt;&gt;"þ",T5&lt;&gt;"þ"),1,0)</f>
        <v>0</v>
      </c>
      <c r="AD5" s="82" t="str">
        <f>IF(AND(O5="þ",P5="þ"),"ERROR: Cannot be Senior and Junior","")</f>
        <v/>
      </c>
      <c r="AE5" s="82"/>
      <c r="AF5" s="82"/>
      <c r="AG5" s="82"/>
      <c r="AH5" s="82"/>
      <c r="AI5" s="51"/>
      <c r="AJ5" s="51"/>
      <c r="AK5" s="51"/>
      <c r="AL5" s="51"/>
    </row>
    <row r="6" spans="1:38" ht="22.5" x14ac:dyDescent="0.3">
      <c r="A6" s="53" t="str">
        <f t="shared" ref="A6:A11" si="6">IF(ISBLANK($J$1),"",LOOKUP($J$1,Clubs,ClubNumber))</f>
        <v/>
      </c>
      <c r="B6" s="10"/>
      <c r="C6" s="11"/>
      <c r="D6" s="110"/>
      <c r="E6" s="111"/>
      <c r="F6" s="11"/>
      <c r="G6" s="10"/>
      <c r="H6" s="12"/>
      <c r="I6" s="11"/>
      <c r="J6" s="11"/>
      <c r="K6" s="11"/>
      <c r="L6" s="13" t="s">
        <v>18</v>
      </c>
      <c r="M6" s="13" t="s">
        <v>18</v>
      </c>
      <c r="N6" s="13" t="s">
        <v>18</v>
      </c>
      <c r="O6" s="13" t="s">
        <v>18</v>
      </c>
      <c r="P6" s="13" t="s">
        <v>18</v>
      </c>
      <c r="Q6" s="62" t="s">
        <v>18</v>
      </c>
      <c r="R6" s="62" t="s">
        <v>18</v>
      </c>
      <c r="S6" s="62" t="s">
        <v>18</v>
      </c>
      <c r="T6" s="62" t="s">
        <v>18</v>
      </c>
      <c r="U6" s="62" t="s">
        <v>18</v>
      </c>
      <c r="V6" s="74">
        <f t="shared" ref="V6:V11" si="7">IF(AND(O6="þ",U6="þ"),1,0)</f>
        <v>0</v>
      </c>
      <c r="W6" s="74">
        <f t="shared" si="0"/>
        <v>0</v>
      </c>
      <c r="X6" s="74">
        <f t="shared" si="1"/>
        <v>0</v>
      </c>
      <c r="Y6" s="74">
        <f t="shared" si="2"/>
        <v>0</v>
      </c>
      <c r="Z6" s="63">
        <f t="shared" ref="Z6:Z11" si="8">IF(AND(P6="þ",U6="þ"),1,0)</f>
        <v>0</v>
      </c>
      <c r="AA6" s="63">
        <f t="shared" si="3"/>
        <v>0</v>
      </c>
      <c r="AB6" s="63">
        <f t="shared" si="4"/>
        <v>0</v>
      </c>
      <c r="AC6" s="63">
        <f t="shared" si="5"/>
        <v>0</v>
      </c>
      <c r="AD6" s="82" t="str">
        <f t="shared" ref="AD6:AD11" si="9">IF(AND(O6="þ",P6="þ"),"ERROR: Cannot be Senior and Junior","")</f>
        <v/>
      </c>
      <c r="AE6" s="82"/>
      <c r="AF6" s="82"/>
      <c r="AG6" s="82"/>
      <c r="AH6" s="82"/>
    </row>
    <row r="7" spans="1:38" ht="22.5" x14ac:dyDescent="0.3">
      <c r="A7" s="53" t="str">
        <f t="shared" si="6"/>
        <v/>
      </c>
      <c r="B7" s="10"/>
      <c r="C7" s="11"/>
      <c r="D7" s="110"/>
      <c r="E7" s="111"/>
      <c r="F7" s="11"/>
      <c r="G7" s="10"/>
      <c r="H7" s="12"/>
      <c r="I7" s="12"/>
      <c r="J7" s="11"/>
      <c r="K7" s="11"/>
      <c r="L7" s="13" t="s">
        <v>18</v>
      </c>
      <c r="M7" s="13" t="s">
        <v>18</v>
      </c>
      <c r="N7" s="13" t="s">
        <v>18</v>
      </c>
      <c r="O7" s="13" t="s">
        <v>18</v>
      </c>
      <c r="P7" s="13" t="s">
        <v>18</v>
      </c>
      <c r="Q7" s="62" t="s">
        <v>18</v>
      </c>
      <c r="R7" s="62" t="s">
        <v>18</v>
      </c>
      <c r="S7" s="62" t="s">
        <v>18</v>
      </c>
      <c r="T7" s="62" t="s">
        <v>18</v>
      </c>
      <c r="U7" s="62" t="s">
        <v>18</v>
      </c>
      <c r="V7" s="74">
        <f t="shared" si="7"/>
        <v>0</v>
      </c>
      <c r="W7" s="74">
        <f t="shared" si="0"/>
        <v>0</v>
      </c>
      <c r="X7" s="74">
        <f t="shared" si="1"/>
        <v>0</v>
      </c>
      <c r="Y7" s="74">
        <f t="shared" si="2"/>
        <v>0</v>
      </c>
      <c r="Z7" s="63">
        <f t="shared" si="8"/>
        <v>0</v>
      </c>
      <c r="AA7" s="63">
        <f t="shared" si="3"/>
        <v>0</v>
      </c>
      <c r="AB7" s="63">
        <f t="shared" si="4"/>
        <v>0</v>
      </c>
      <c r="AC7" s="63">
        <f t="shared" si="5"/>
        <v>0</v>
      </c>
      <c r="AD7" s="82" t="str">
        <f t="shared" si="9"/>
        <v/>
      </c>
      <c r="AE7" s="82"/>
      <c r="AF7" s="82"/>
      <c r="AG7" s="82"/>
      <c r="AH7" s="82"/>
    </row>
    <row r="8" spans="1:38" ht="22.5" x14ac:dyDescent="0.3">
      <c r="A8" s="53" t="str">
        <f t="shared" si="6"/>
        <v/>
      </c>
      <c r="B8" s="10"/>
      <c r="C8" s="11"/>
      <c r="D8" s="110"/>
      <c r="E8" s="111"/>
      <c r="F8" s="11"/>
      <c r="G8" s="10"/>
      <c r="H8" s="11"/>
      <c r="I8" s="12"/>
      <c r="J8" s="11"/>
      <c r="K8" s="11"/>
      <c r="L8" s="13" t="s">
        <v>18</v>
      </c>
      <c r="M8" s="13" t="s">
        <v>18</v>
      </c>
      <c r="N8" s="13" t="s">
        <v>18</v>
      </c>
      <c r="O8" s="13" t="s">
        <v>18</v>
      </c>
      <c r="P8" s="13" t="s">
        <v>18</v>
      </c>
      <c r="Q8" s="62" t="s">
        <v>18</v>
      </c>
      <c r="R8" s="62" t="s">
        <v>18</v>
      </c>
      <c r="S8" s="62" t="s">
        <v>18</v>
      </c>
      <c r="T8" s="62" t="s">
        <v>18</v>
      </c>
      <c r="U8" s="62" t="s">
        <v>18</v>
      </c>
      <c r="V8" s="74">
        <f t="shared" si="7"/>
        <v>0</v>
      </c>
      <c r="W8" s="74">
        <f t="shared" si="0"/>
        <v>0</v>
      </c>
      <c r="X8" s="74">
        <f t="shared" si="1"/>
        <v>0</v>
      </c>
      <c r="Y8" s="74">
        <f t="shared" si="2"/>
        <v>0</v>
      </c>
      <c r="Z8" s="63">
        <f t="shared" si="8"/>
        <v>0</v>
      </c>
      <c r="AA8" s="63">
        <f t="shared" si="3"/>
        <v>0</v>
      </c>
      <c r="AB8" s="63">
        <f t="shared" si="4"/>
        <v>0</v>
      </c>
      <c r="AC8" s="63">
        <f t="shared" si="5"/>
        <v>0</v>
      </c>
      <c r="AD8" s="82" t="str">
        <f t="shared" si="9"/>
        <v/>
      </c>
      <c r="AE8" s="82"/>
      <c r="AF8" s="82"/>
      <c r="AG8" s="82"/>
      <c r="AH8" s="82"/>
    </row>
    <row r="9" spans="1:38" ht="22.5" x14ac:dyDescent="0.3">
      <c r="A9" s="53" t="str">
        <f t="shared" si="6"/>
        <v/>
      </c>
      <c r="B9" s="14"/>
      <c r="C9" s="11"/>
      <c r="D9" s="110"/>
      <c r="E9" s="111"/>
      <c r="F9" s="11"/>
      <c r="G9" s="10"/>
      <c r="H9" s="11"/>
      <c r="I9" s="11"/>
      <c r="J9" s="11"/>
      <c r="K9" s="11"/>
      <c r="L9" s="13" t="s">
        <v>18</v>
      </c>
      <c r="M9" s="13" t="s">
        <v>18</v>
      </c>
      <c r="N9" s="13" t="s">
        <v>18</v>
      </c>
      <c r="O9" s="13" t="s">
        <v>18</v>
      </c>
      <c r="P9" s="13" t="s">
        <v>18</v>
      </c>
      <c r="Q9" s="62" t="s">
        <v>18</v>
      </c>
      <c r="R9" s="62" t="s">
        <v>18</v>
      </c>
      <c r="S9" s="62" t="s">
        <v>18</v>
      </c>
      <c r="T9" s="62" t="s">
        <v>18</v>
      </c>
      <c r="U9" s="62" t="s">
        <v>18</v>
      </c>
      <c r="V9" s="74">
        <f t="shared" si="7"/>
        <v>0</v>
      </c>
      <c r="W9" s="74">
        <f t="shared" si="0"/>
        <v>0</v>
      </c>
      <c r="X9" s="74">
        <f t="shared" si="1"/>
        <v>0</v>
      </c>
      <c r="Y9" s="74">
        <f t="shared" si="2"/>
        <v>0</v>
      </c>
      <c r="Z9" s="63">
        <f t="shared" si="8"/>
        <v>0</v>
      </c>
      <c r="AA9" s="63">
        <f t="shared" si="3"/>
        <v>0</v>
      </c>
      <c r="AB9" s="63">
        <f t="shared" si="4"/>
        <v>0</v>
      </c>
      <c r="AC9" s="63">
        <f t="shared" si="5"/>
        <v>0</v>
      </c>
      <c r="AD9" s="82" t="str">
        <f t="shared" si="9"/>
        <v/>
      </c>
      <c r="AE9" s="82"/>
      <c r="AF9" s="82"/>
      <c r="AG9" s="82"/>
      <c r="AH9" s="82"/>
      <c r="AJ9" s="2"/>
    </row>
    <row r="10" spans="1:38" ht="22.5" x14ac:dyDescent="0.3">
      <c r="A10" s="53" t="str">
        <f t="shared" si="6"/>
        <v/>
      </c>
      <c r="B10" s="14"/>
      <c r="C10" s="11"/>
      <c r="D10" s="110"/>
      <c r="E10" s="111"/>
      <c r="F10" s="11"/>
      <c r="G10" s="10"/>
      <c r="H10" s="12"/>
      <c r="I10" s="11"/>
      <c r="J10" s="11"/>
      <c r="K10" s="11"/>
      <c r="L10" s="13" t="s">
        <v>18</v>
      </c>
      <c r="M10" s="13" t="s">
        <v>18</v>
      </c>
      <c r="N10" s="13" t="s">
        <v>18</v>
      </c>
      <c r="O10" s="13" t="s">
        <v>18</v>
      </c>
      <c r="P10" s="13" t="s">
        <v>18</v>
      </c>
      <c r="Q10" s="62" t="s">
        <v>18</v>
      </c>
      <c r="R10" s="62" t="s">
        <v>18</v>
      </c>
      <c r="S10" s="62" t="s">
        <v>18</v>
      </c>
      <c r="T10" s="62" t="s">
        <v>18</v>
      </c>
      <c r="U10" s="62" t="s">
        <v>18</v>
      </c>
      <c r="V10" s="74">
        <f t="shared" si="7"/>
        <v>0</v>
      </c>
      <c r="W10" s="74">
        <f t="shared" si="0"/>
        <v>0</v>
      </c>
      <c r="X10" s="74">
        <f t="shared" si="1"/>
        <v>0</v>
      </c>
      <c r="Y10" s="74">
        <f t="shared" si="2"/>
        <v>0</v>
      </c>
      <c r="Z10" s="63">
        <f t="shared" si="8"/>
        <v>0</v>
      </c>
      <c r="AA10" s="63">
        <f t="shared" si="3"/>
        <v>0</v>
      </c>
      <c r="AB10" s="63">
        <f t="shared" si="4"/>
        <v>0</v>
      </c>
      <c r="AC10" s="63">
        <f t="shared" si="5"/>
        <v>0</v>
      </c>
      <c r="AD10" s="82" t="str">
        <f t="shared" si="9"/>
        <v/>
      </c>
      <c r="AE10" s="82"/>
      <c r="AF10" s="82"/>
      <c r="AG10" s="82"/>
      <c r="AH10" s="82"/>
    </row>
    <row r="11" spans="1:38" ht="22.5" x14ac:dyDescent="0.3">
      <c r="A11" s="53" t="str">
        <f t="shared" si="6"/>
        <v/>
      </c>
      <c r="B11" s="14"/>
      <c r="C11" s="11"/>
      <c r="D11" s="110"/>
      <c r="E11" s="111"/>
      <c r="F11" s="11"/>
      <c r="G11" s="10"/>
      <c r="H11" s="12"/>
      <c r="I11" s="11"/>
      <c r="J11" s="11"/>
      <c r="K11" s="11"/>
      <c r="L11" s="13" t="s">
        <v>18</v>
      </c>
      <c r="M11" s="13" t="s">
        <v>18</v>
      </c>
      <c r="N11" s="13" t="s">
        <v>18</v>
      </c>
      <c r="O11" s="13" t="s">
        <v>18</v>
      </c>
      <c r="P11" s="13" t="s">
        <v>18</v>
      </c>
      <c r="Q11" s="62" t="s">
        <v>18</v>
      </c>
      <c r="R11" s="62" t="s">
        <v>18</v>
      </c>
      <c r="S11" s="62" t="s">
        <v>18</v>
      </c>
      <c r="T11" s="62" t="s">
        <v>18</v>
      </c>
      <c r="U11" s="62" t="s">
        <v>18</v>
      </c>
      <c r="V11" s="74">
        <f t="shared" si="7"/>
        <v>0</v>
      </c>
      <c r="W11" s="74">
        <f t="shared" si="0"/>
        <v>0</v>
      </c>
      <c r="X11" s="74">
        <f t="shared" si="1"/>
        <v>0</v>
      </c>
      <c r="Y11" s="74">
        <f t="shared" si="2"/>
        <v>0</v>
      </c>
      <c r="Z11" s="63">
        <f t="shared" si="8"/>
        <v>0</v>
      </c>
      <c r="AA11" s="63">
        <f t="shared" si="3"/>
        <v>0</v>
      </c>
      <c r="AB11" s="63">
        <f t="shared" si="4"/>
        <v>0</v>
      </c>
      <c r="AC11" s="63">
        <f t="shared" si="5"/>
        <v>0</v>
      </c>
      <c r="AD11" s="82" t="str">
        <f t="shared" si="9"/>
        <v/>
      </c>
      <c r="AE11" s="82"/>
      <c r="AF11" s="82"/>
      <c r="AG11" s="82"/>
      <c r="AH11" s="82"/>
      <c r="AJ11" s="2"/>
    </row>
    <row r="12" spans="1:38" x14ac:dyDescent="0.25">
      <c r="A12" s="18"/>
      <c r="B12" s="18"/>
      <c r="C12" s="18"/>
      <c r="D12" s="18"/>
      <c r="E12" s="18"/>
      <c r="F12" s="18"/>
      <c r="G12" s="18"/>
      <c r="H12" s="18"/>
      <c r="I12" s="18"/>
      <c r="J12" s="18"/>
      <c r="K12" s="18"/>
      <c r="L12" s="18"/>
      <c r="M12" s="18"/>
      <c r="N12" s="18"/>
      <c r="O12" s="18"/>
      <c r="P12" s="18"/>
      <c r="Q12" s="18"/>
      <c r="R12" s="18"/>
      <c r="S12" s="18"/>
      <c r="T12" s="18"/>
      <c r="U12" s="18"/>
      <c r="V12" s="75">
        <f>SUM(V5:V11)</f>
        <v>0</v>
      </c>
      <c r="W12" s="75">
        <f t="shared" ref="W12:AC12" si="10">SUM(W5:W11)</f>
        <v>0</v>
      </c>
      <c r="X12" s="75">
        <f t="shared" si="10"/>
        <v>0</v>
      </c>
      <c r="Y12" s="75">
        <f t="shared" si="10"/>
        <v>0</v>
      </c>
      <c r="Z12" s="76">
        <f t="shared" si="10"/>
        <v>0</v>
      </c>
      <c r="AA12" s="76">
        <f t="shared" si="10"/>
        <v>0</v>
      </c>
      <c r="AB12" s="76">
        <f t="shared" si="10"/>
        <v>0</v>
      </c>
      <c r="AC12" s="76">
        <f t="shared" si="10"/>
        <v>0</v>
      </c>
      <c r="AG12" s="2"/>
      <c r="AJ12" s="2"/>
    </row>
    <row r="13" spans="1:38" ht="15.75" thickBot="1" x14ac:dyDescent="0.3">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G13" s="2"/>
    </row>
    <row r="14" spans="1:38" ht="21.75" thickBot="1" x14ac:dyDescent="0.4">
      <c r="A14" s="95" t="s">
        <v>38</v>
      </c>
      <c r="B14" s="96"/>
      <c r="C14" s="96"/>
      <c r="D14" s="96"/>
      <c r="E14" s="96"/>
      <c r="F14" s="97"/>
      <c r="G14" s="18"/>
      <c r="H14" s="23" t="s">
        <v>26</v>
      </c>
      <c r="I14" s="18"/>
      <c r="J14" s="107" t="s">
        <v>19</v>
      </c>
      <c r="K14" s="108"/>
      <c r="L14" s="108"/>
      <c r="M14" s="108"/>
      <c r="N14" s="108"/>
      <c r="O14" s="108"/>
      <c r="P14" s="109"/>
      <c r="Q14" s="55"/>
      <c r="R14" s="55"/>
      <c r="S14" s="55"/>
      <c r="T14" s="55"/>
      <c r="U14" s="55"/>
      <c r="V14" s="55"/>
      <c r="W14" s="55"/>
      <c r="X14" s="55"/>
      <c r="Y14" s="55"/>
      <c r="Z14" s="55"/>
      <c r="AA14" s="55"/>
      <c r="AB14" s="55"/>
      <c r="AC14" s="55"/>
      <c r="AG14" s="2"/>
    </row>
    <row r="15" spans="1:38" x14ac:dyDescent="0.25">
      <c r="A15" s="93"/>
      <c r="B15" s="94"/>
      <c r="C15" s="24" t="s">
        <v>37</v>
      </c>
      <c r="D15" s="24" t="s">
        <v>34</v>
      </c>
      <c r="E15" s="25" t="s">
        <v>35</v>
      </c>
      <c r="F15" s="26" t="s">
        <v>36</v>
      </c>
      <c r="G15" s="18"/>
      <c r="H15" s="27" t="s">
        <v>27</v>
      </c>
      <c r="I15" s="18"/>
      <c r="J15" s="28" t="s">
        <v>46</v>
      </c>
      <c r="K15" s="9"/>
      <c r="L15" s="9" t="s">
        <v>22</v>
      </c>
      <c r="M15" s="99" t="s">
        <v>20</v>
      </c>
      <c r="N15" s="100"/>
      <c r="O15" s="89" t="s">
        <v>21</v>
      </c>
      <c r="P15" s="90"/>
      <c r="Q15" s="56"/>
      <c r="R15" s="56"/>
      <c r="S15" s="56"/>
      <c r="T15" s="56"/>
      <c r="U15" s="56"/>
      <c r="V15" s="56"/>
      <c r="W15" s="56"/>
      <c r="X15" s="56"/>
      <c r="Y15" s="56"/>
      <c r="Z15" s="56"/>
      <c r="AA15" s="56"/>
      <c r="AB15" s="56"/>
      <c r="AC15" s="56"/>
      <c r="AG15" s="2"/>
      <c r="AI15" s="3"/>
    </row>
    <row r="16" spans="1:38" x14ac:dyDescent="0.25">
      <c r="A16" s="29" t="s">
        <v>25</v>
      </c>
      <c r="B16" s="30"/>
      <c r="C16" s="64" t="e">
        <f>IF(LOOKUP($J$1,Clubs,ClubType)="",CONCATENATE(SUM(AB5:AB11),"/",SUM(AC5:AC11)),"")</f>
        <v>#N/A</v>
      </c>
      <c r="D16" s="31" t="e">
        <f>IF(C16="",C16,LOOKUP($J$2,Quarter,Region_Senior_Fees))</f>
        <v>#N/A</v>
      </c>
      <c r="E16" s="32" t="e">
        <f>IF(C16="",C16,LOOKUP($J$2,Quarter,County_Senior_Fees))</f>
        <v>#N/A</v>
      </c>
      <c r="F16" s="33" t="e">
        <f>IF(C16="",C16,(D16*(AB12-Z12)+E16*(AC12-Z12))+(LOOKUP("Q1: Oct-Dec",Quarter,Region_Senior_Fees)*Z12+LOOKUP("Q1: Oct-Dec",Quarter,County_Senior_Fees)*Z12))</f>
        <v>#N/A</v>
      </c>
      <c r="G16" s="18"/>
      <c r="H16" s="27" t="s">
        <v>28</v>
      </c>
      <c r="I16" s="18"/>
      <c r="J16" s="29" t="s">
        <v>40</v>
      </c>
      <c r="K16" s="30"/>
      <c r="L16" s="9" t="e">
        <f>IF(LOOKUP($J$1,Clubs,ClubType)="",SUM(AA5:AA11),"")</f>
        <v>#N/A</v>
      </c>
      <c r="M16" s="48" t="s">
        <v>23</v>
      </c>
      <c r="N16" s="34" t="e">
        <f>LOOKUP($J$2,Quarter,GNAS_Senior_Fees)</f>
        <v>#N/A</v>
      </c>
      <c r="O16" s="83" t="e">
        <f>IF(L16="",L16,(N16*(L16-Z12))+LOOKUP("Q1: Oct-Dec",Quarter,GNAS_Senior_Fees)*Z12)</f>
        <v>#N/A</v>
      </c>
      <c r="P16" s="84"/>
      <c r="Q16" s="57"/>
      <c r="R16" s="57"/>
      <c r="S16" s="57"/>
      <c r="T16" s="57"/>
      <c r="U16" s="57"/>
      <c r="V16" s="57"/>
      <c r="W16" s="57"/>
      <c r="X16" s="57"/>
      <c r="Y16" s="57"/>
      <c r="Z16" s="57"/>
      <c r="AA16" s="57"/>
      <c r="AB16" s="57"/>
      <c r="AC16" s="57"/>
      <c r="AG16" s="2"/>
    </row>
    <row r="17" spans="1:35" x14ac:dyDescent="0.25">
      <c r="A17" s="29" t="s">
        <v>24</v>
      </c>
      <c r="B17" s="30"/>
      <c r="C17" s="64" t="e">
        <f>IF(AND(LOOKUP($J$1,Clubs,ClubType)&lt;&gt;"University",LOOKUP($J$1,Clubs,ClubType)&lt;&gt;"Disabled"),CONCATENATE(SUM(X5:X11),"/",SUM(Y5:Y11)),"")</f>
        <v>#N/A</v>
      </c>
      <c r="D17" s="31" t="e">
        <f>IF(C17="",C17,LOOKUP($J$2,Quarter,Region_Junior_Fees))</f>
        <v>#N/A</v>
      </c>
      <c r="E17" s="32" t="e">
        <f>IF(C17="",C17,LOOKUP($J$2,Quarter,County_Junior_Fees))</f>
        <v>#N/A</v>
      </c>
      <c r="F17" s="33" t="e">
        <f>IF(C17="",C17,(D17*(X12-V12))+(E17*(Y12-V12))+(LOOKUP("Q1: Oct-Dec",Quarter,Region_Junior_Fees)*V12+LOOKUP("Q1: Oct-Dec",Quarter,County_Junior_Fees)*V12))</f>
        <v>#N/A</v>
      </c>
      <c r="G17" s="18"/>
      <c r="H17" s="27" t="s">
        <v>29</v>
      </c>
      <c r="I17" s="18"/>
      <c r="J17" s="29" t="s">
        <v>41</v>
      </c>
      <c r="K17" s="30"/>
      <c r="L17" s="9" t="e">
        <f>IF(AND(LOOKUP($J$1,Clubs,ClubType)&lt;&gt;"University",LOOKUP($J$1,Clubs,ClubType)&lt;&gt;"Junior"),SUM(W5:W11),"")</f>
        <v>#N/A</v>
      </c>
      <c r="M17" s="48" t="s">
        <v>23</v>
      </c>
      <c r="N17" s="34" t="e">
        <f>LOOKUP($J$2,Quarter,GNAS_Junior_Fees)</f>
        <v>#N/A</v>
      </c>
      <c r="O17" s="83" t="e">
        <f>IF(L17="",L17,(N17*(L17-V12))+LOOKUP("Q1: Oct-Dec",Quarter,GNAS_Senior_Fees)*V12)</f>
        <v>#N/A</v>
      </c>
      <c r="P17" s="84"/>
      <c r="Q17" s="57"/>
      <c r="R17" s="57"/>
      <c r="S17" s="57"/>
      <c r="T17" s="57"/>
      <c r="U17" s="57"/>
      <c r="V17" s="57"/>
      <c r="W17" s="57"/>
      <c r="X17" s="57"/>
      <c r="Y17" s="57"/>
      <c r="Z17" s="57"/>
      <c r="AA17" s="57"/>
      <c r="AB17" s="57"/>
      <c r="AC17" s="57"/>
      <c r="AG17" s="2"/>
    </row>
    <row r="18" spans="1:35" ht="15.75" thickBot="1" x14ac:dyDescent="0.3">
      <c r="A18" s="35" t="s">
        <v>52</v>
      </c>
      <c r="B18" s="36"/>
      <c r="C18" s="65" t="e">
        <f>IF(LOOKUP($J$1,Clubs,ClubType)="University",CONCATENATE(SUM(AB5:AB11),"/",SUM(AC5:AC11)),"")</f>
        <v>#N/A</v>
      </c>
      <c r="D18" s="31" t="e">
        <f>IF(C18="",C18,LOOKUP($J$2,Quarter,Region_Uni_Fees))</f>
        <v>#N/A</v>
      </c>
      <c r="E18" s="32" t="e">
        <f>IF(C18="",C18,LOOKUP($J$2,Quarter,County_Uni_Fees))</f>
        <v>#N/A</v>
      </c>
      <c r="F18" s="33" t="e">
        <f>IF(C18="",C18,D18*SUM(AB5:AB11)+E18*SUM(AC5:AC11))</f>
        <v>#N/A</v>
      </c>
      <c r="G18" s="18"/>
      <c r="H18" s="27" t="s">
        <v>30</v>
      </c>
      <c r="I18" s="18"/>
      <c r="J18" s="29" t="s">
        <v>42</v>
      </c>
      <c r="K18" s="30"/>
      <c r="L18" s="9" t="e">
        <f>IF(LOOKUP($J$1,Clubs,ClubType)="Junior",COUNTIF(Junior_Ticks,"=þ"),IF(LOOKUP($J$1,Clubs,ClubType)="University",COUNTIF(Senior_Ticks,"=þ"),IF(LOOKUP($J$1,Clubs,ClubType)="Disabled",COUNTIF(Senior_Ticks,"=þ")+COUNTIF(Junior_Ticks,"=þ"),"")))</f>
        <v>#N/A</v>
      </c>
      <c r="M18" s="89" t="e">
        <f>IF(LOOKUP($J$1,Clubs,ClubType)&lt;&gt;"",LOOKUP($J$1,Clubs,ClubType),"")</f>
        <v>#N/A</v>
      </c>
      <c r="N18" s="98"/>
      <c r="O18" s="85" t="e">
        <f>IF(M18="",0,IF($O$20="Yes",LOOKUP(M18,EnBloc,GNAS_EnBloc_Fees),0))</f>
        <v>#N/A</v>
      </c>
      <c r="P18" s="86"/>
      <c r="Q18" s="57"/>
      <c r="R18" s="57"/>
      <c r="S18" s="57"/>
      <c r="T18" s="57"/>
      <c r="U18" s="57"/>
      <c r="V18" s="57"/>
      <c r="W18" s="57"/>
      <c r="X18" s="57"/>
      <c r="Y18" s="57"/>
      <c r="Z18" s="57"/>
      <c r="AA18" s="57"/>
      <c r="AB18" s="57"/>
      <c r="AC18" s="57"/>
      <c r="AG18" s="2"/>
    </row>
    <row r="19" spans="1:35" ht="15.75" thickBot="1" x14ac:dyDescent="0.3">
      <c r="A19" s="37" t="s">
        <v>36</v>
      </c>
      <c r="B19" s="38"/>
      <c r="C19" s="66" t="e">
        <f>SUM(C16:C18)</f>
        <v>#N/A</v>
      </c>
      <c r="D19" s="39" t="e">
        <f>SUM(IF(C16&lt;&gt;"",D16*SUM(AB5:AB11),0)+IF(C17&lt;&gt;"",D17*SUM(X5:X11),0)+IF(C18&lt;&gt;"",D18*SUM(AB5:AB11),0))</f>
        <v>#N/A</v>
      </c>
      <c r="E19" s="39" t="e">
        <f>SUM(IF(C16&lt;&gt;"",E16*SUM(AC5:AC11),0)+IF(C17&lt;&gt;"",E17*SUM(Y5:Y11),0)+IF(C18&lt;&gt;"",E18*SUM(AC5:AC11),0))</f>
        <v>#N/A</v>
      </c>
      <c r="F19" s="39" t="e">
        <f>SUM(F16:F18)</f>
        <v>#N/A</v>
      </c>
      <c r="G19" s="18"/>
      <c r="H19" s="27" t="s">
        <v>31</v>
      </c>
      <c r="I19" s="18"/>
      <c r="J19" s="40" t="s">
        <v>36</v>
      </c>
      <c r="K19" s="41"/>
      <c r="L19" s="17" t="e">
        <f>SUM(L16:L18)</f>
        <v>#N/A</v>
      </c>
      <c r="M19" s="42" t="s">
        <v>36</v>
      </c>
      <c r="N19" s="43"/>
      <c r="O19" s="87" t="e">
        <f>SUM(O16:P18)</f>
        <v>#N/A</v>
      </c>
      <c r="P19" s="88"/>
      <c r="Q19" s="57"/>
      <c r="R19" s="57"/>
      <c r="S19" s="57"/>
      <c r="T19" s="57"/>
      <c r="U19" s="57"/>
      <c r="V19" s="57"/>
      <c r="W19" s="57"/>
      <c r="X19" s="57"/>
      <c r="Y19" s="57"/>
      <c r="Z19" s="57"/>
      <c r="AA19" s="57"/>
      <c r="AB19" s="57"/>
      <c r="AC19" s="57"/>
      <c r="AG19" s="2"/>
    </row>
    <row r="20" spans="1:35" ht="15.75" x14ac:dyDescent="0.25">
      <c r="A20" s="18"/>
      <c r="B20" s="18"/>
      <c r="C20" s="18"/>
      <c r="D20" s="18"/>
      <c r="E20" s="18"/>
      <c r="F20" s="18"/>
      <c r="G20" s="18"/>
      <c r="H20" s="27" t="s">
        <v>32</v>
      </c>
      <c r="I20" s="18"/>
      <c r="J20" s="18"/>
      <c r="K20" s="18"/>
      <c r="L20" s="18"/>
      <c r="M20" s="18"/>
      <c r="N20" s="49" t="e">
        <f>IF(LOOKUP($J$1,Clubs,ClubType)&lt;&gt;"","Update includes En-bloc Fee:","")</f>
        <v>#N/A</v>
      </c>
      <c r="O20" s="50"/>
      <c r="P20" s="18"/>
      <c r="Q20" s="18"/>
      <c r="R20" s="18"/>
      <c r="S20" s="18"/>
      <c r="T20" s="18"/>
      <c r="U20" s="18"/>
      <c r="V20" s="18"/>
      <c r="W20" s="18"/>
      <c r="X20" s="18"/>
      <c r="Y20" s="18"/>
      <c r="Z20" s="18"/>
      <c r="AA20" s="18"/>
      <c r="AB20" s="18"/>
      <c r="AC20" s="18"/>
      <c r="AG20" s="2"/>
    </row>
    <row r="21" spans="1:35" x14ac:dyDescent="0.25">
      <c r="A21" s="18"/>
      <c r="B21" s="44" t="s">
        <v>33</v>
      </c>
      <c r="C21" s="18"/>
      <c r="D21" s="18"/>
      <c r="E21" s="18"/>
      <c r="F21" s="18"/>
      <c r="G21" s="18"/>
      <c r="H21" s="18"/>
      <c r="I21" s="18"/>
      <c r="J21" s="18"/>
      <c r="L21" s="3"/>
      <c r="P21" s="18"/>
      <c r="Q21" s="18"/>
      <c r="R21" s="18"/>
      <c r="S21" s="18"/>
      <c r="T21" s="18"/>
      <c r="U21" s="18"/>
      <c r="V21" s="18"/>
      <c r="W21" s="18"/>
      <c r="X21" s="18"/>
      <c r="Y21" s="18"/>
      <c r="Z21" s="18"/>
      <c r="AA21" s="18"/>
      <c r="AB21" s="18"/>
      <c r="AC21" s="18"/>
      <c r="AG21" s="2"/>
    </row>
    <row r="22" spans="1:35" x14ac:dyDescent="0.25">
      <c r="A22" s="18"/>
      <c r="B22" s="18" t="s">
        <v>43</v>
      </c>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G22" s="2"/>
      <c r="AI22" s="3"/>
    </row>
    <row r="23" spans="1:35" x14ac:dyDescent="0.25">
      <c r="A23" s="18"/>
      <c r="B23" s="18" t="s">
        <v>44</v>
      </c>
      <c r="C23" s="18"/>
      <c r="D23" s="18"/>
      <c r="E23" s="91"/>
      <c r="F23" s="91"/>
      <c r="G23" s="91"/>
      <c r="H23" s="91"/>
      <c r="I23" s="45"/>
      <c r="J23" s="18"/>
      <c r="K23" s="18"/>
      <c r="L23" s="18"/>
      <c r="M23" s="18"/>
      <c r="N23" s="18"/>
      <c r="O23" s="18"/>
      <c r="P23" s="18"/>
      <c r="Q23" s="18"/>
      <c r="R23" s="18"/>
      <c r="S23" s="18"/>
      <c r="T23" s="18"/>
      <c r="U23" s="18"/>
      <c r="V23" s="18"/>
      <c r="W23" s="18"/>
      <c r="X23" s="18"/>
      <c r="Y23" s="18"/>
      <c r="Z23" s="18"/>
      <c r="AA23" s="18"/>
      <c r="AB23" s="18"/>
      <c r="AC23" s="18"/>
      <c r="AG23" s="2"/>
    </row>
    <row r="24" spans="1:35" x14ac:dyDescent="0.25">
      <c r="A24" s="18"/>
      <c r="B24" s="18" t="s">
        <v>45</v>
      </c>
      <c r="C24" s="46"/>
      <c r="D24" s="46"/>
      <c r="E24" s="92"/>
      <c r="F24" s="92"/>
      <c r="G24" s="92"/>
      <c r="H24" s="92"/>
      <c r="I24" s="45"/>
      <c r="J24" s="18"/>
      <c r="K24" s="18"/>
      <c r="L24" s="18"/>
      <c r="M24" s="18"/>
      <c r="N24" s="18"/>
      <c r="O24" s="18"/>
      <c r="P24" s="18"/>
      <c r="Q24" s="18"/>
      <c r="R24" s="18"/>
      <c r="S24" s="18"/>
      <c r="T24" s="18"/>
      <c r="U24" s="18"/>
      <c r="V24" s="18"/>
      <c r="W24" s="18"/>
      <c r="X24" s="18"/>
      <c r="Y24" s="18"/>
      <c r="Z24" s="18"/>
      <c r="AA24" s="18"/>
      <c r="AB24" s="18"/>
      <c r="AC24" s="18"/>
      <c r="AG24" s="2"/>
    </row>
    <row r="25" spans="1:35" x14ac:dyDescent="0.25">
      <c r="B25" s="102" t="s">
        <v>108</v>
      </c>
      <c r="C25" s="102"/>
      <c r="D25" s="70"/>
      <c r="E25" s="101" t="s">
        <v>120</v>
      </c>
      <c r="F25" s="101"/>
      <c r="G25" s="101"/>
      <c r="H25" s="101"/>
      <c r="AG25" s="2"/>
    </row>
    <row r="26" spans="1:35" ht="15.75" thickBot="1" x14ac:dyDescent="0.3">
      <c r="B26" s="68"/>
      <c r="C26" s="68"/>
      <c r="E26" s="69"/>
      <c r="F26" s="69"/>
      <c r="G26" s="69"/>
      <c r="H26" s="69"/>
      <c r="AG26" s="2"/>
    </row>
    <row r="27" spans="1:35" ht="384.75" customHeight="1" thickTop="1" thickBot="1" x14ac:dyDescent="0.3">
      <c r="B27" s="79" t="s">
        <v>115</v>
      </c>
      <c r="C27" s="80"/>
      <c r="D27" s="80"/>
      <c r="E27" s="80"/>
      <c r="F27" s="80"/>
      <c r="G27" s="80"/>
      <c r="H27" s="80"/>
      <c r="I27" s="80"/>
      <c r="J27" s="80"/>
      <c r="K27" s="80"/>
      <c r="L27" s="80"/>
      <c r="M27" s="80"/>
      <c r="N27" s="80"/>
      <c r="O27" s="80"/>
      <c r="P27" s="80"/>
      <c r="Q27" s="80"/>
      <c r="R27" s="80"/>
      <c r="S27" s="80"/>
      <c r="T27" s="81"/>
      <c r="U27" s="71"/>
      <c r="AG27" s="2"/>
    </row>
    <row r="28" spans="1:35" ht="9.75" customHeight="1" thickTop="1" thickBot="1" x14ac:dyDescent="0.3">
      <c r="AG28" s="2"/>
    </row>
    <row r="29" spans="1:35" ht="66.75" customHeight="1" thickTop="1" thickBot="1" x14ac:dyDescent="0.3">
      <c r="B29" s="79" t="s">
        <v>107</v>
      </c>
      <c r="C29" s="80"/>
      <c r="D29" s="80"/>
      <c r="E29" s="80"/>
      <c r="F29" s="80"/>
      <c r="G29" s="80"/>
      <c r="H29" s="80"/>
      <c r="I29" s="80"/>
      <c r="J29" s="80"/>
      <c r="K29" s="80"/>
      <c r="L29" s="80"/>
      <c r="M29" s="80"/>
      <c r="N29" s="80"/>
      <c r="O29" s="80"/>
      <c r="P29" s="80"/>
      <c r="Q29" s="80"/>
      <c r="R29" s="80"/>
      <c r="S29" s="80"/>
      <c r="T29" s="81"/>
      <c r="U29" s="71"/>
      <c r="AG29" s="2"/>
      <c r="AI29" s="3"/>
    </row>
    <row r="30" spans="1:35" ht="10.5" customHeight="1" thickTop="1" thickBot="1" x14ac:dyDescent="0.3">
      <c r="AG30" s="2"/>
    </row>
    <row r="31" spans="1:35" ht="92.25" customHeight="1" thickTop="1" thickBot="1" x14ac:dyDescent="0.3">
      <c r="B31" s="79" t="s">
        <v>119</v>
      </c>
      <c r="C31" s="80"/>
      <c r="D31" s="80"/>
      <c r="E31" s="80"/>
      <c r="F31" s="80"/>
      <c r="G31" s="80"/>
      <c r="H31" s="80"/>
      <c r="I31" s="80"/>
      <c r="J31" s="80"/>
      <c r="K31" s="80"/>
      <c r="L31" s="80"/>
      <c r="M31" s="80"/>
      <c r="N31" s="80"/>
      <c r="O31" s="80"/>
      <c r="P31" s="80"/>
      <c r="Q31" s="80"/>
      <c r="R31" s="80"/>
      <c r="S31" s="80"/>
      <c r="T31" s="81"/>
      <c r="U31" s="71"/>
      <c r="AG31" s="2"/>
    </row>
    <row r="32" spans="1:35" ht="15.75" thickTop="1" x14ac:dyDescent="0.25">
      <c r="AG32" s="2"/>
    </row>
    <row r="33" spans="33:35" x14ac:dyDescent="0.25">
      <c r="AG33" s="2"/>
    </row>
    <row r="34" spans="33:35" x14ac:dyDescent="0.25">
      <c r="AG34" s="2"/>
    </row>
    <row r="35" spans="33:35" x14ac:dyDescent="0.25">
      <c r="AG35" s="2"/>
      <c r="AI35" s="3"/>
    </row>
    <row r="36" spans="33:35" x14ac:dyDescent="0.25">
      <c r="AG36" s="2"/>
    </row>
    <row r="37" spans="33:35" x14ac:dyDescent="0.25">
      <c r="AG37" s="2"/>
    </row>
    <row r="38" spans="33:35" x14ac:dyDescent="0.25">
      <c r="AG38" s="2"/>
    </row>
    <row r="39" spans="33:35" x14ac:dyDescent="0.25">
      <c r="AG39" s="2"/>
    </row>
    <row r="40" spans="33:35" x14ac:dyDescent="0.25">
      <c r="AG40" s="2"/>
    </row>
    <row r="41" spans="33:35" x14ac:dyDescent="0.25">
      <c r="AG41" s="2"/>
    </row>
    <row r="42" spans="33:35" x14ac:dyDescent="0.25">
      <c r="AG42" s="2"/>
      <c r="AI42" s="3"/>
    </row>
    <row r="43" spans="33:35" x14ac:dyDescent="0.25">
      <c r="AG43" s="2"/>
    </row>
    <row r="44" spans="33:35" x14ac:dyDescent="0.25">
      <c r="AG44" s="2"/>
    </row>
    <row r="45" spans="33:35" x14ac:dyDescent="0.25">
      <c r="AG45" s="2"/>
    </row>
    <row r="46" spans="33:35" x14ac:dyDescent="0.25">
      <c r="AG46" s="2"/>
    </row>
    <row r="47" spans="33:35" x14ac:dyDescent="0.25">
      <c r="AG47" s="2"/>
    </row>
    <row r="48" spans="33:35" x14ac:dyDescent="0.25">
      <c r="AG48" s="2"/>
    </row>
    <row r="49" spans="33:35" x14ac:dyDescent="0.25">
      <c r="AG49" s="2"/>
      <c r="AI49" s="3"/>
    </row>
    <row r="50" spans="33:35" x14ac:dyDescent="0.25">
      <c r="AG50" s="2"/>
    </row>
    <row r="51" spans="33:35" x14ac:dyDescent="0.25">
      <c r="AG51" s="2"/>
    </row>
    <row r="52" spans="33:35" x14ac:dyDescent="0.25">
      <c r="AG52" s="2"/>
    </row>
    <row r="53" spans="33:35" x14ac:dyDescent="0.25">
      <c r="AG53" s="2"/>
    </row>
    <row r="54" spans="33:35" x14ac:dyDescent="0.25">
      <c r="AG54" s="2"/>
    </row>
    <row r="55" spans="33:35" x14ac:dyDescent="0.25">
      <c r="AG55" s="2"/>
    </row>
    <row r="56" spans="33:35" x14ac:dyDescent="0.25">
      <c r="AG56" s="2"/>
      <c r="AI56" s="3"/>
    </row>
    <row r="57" spans="33:35" x14ac:dyDescent="0.25">
      <c r="AG57" s="2"/>
    </row>
    <row r="58" spans="33:35" x14ac:dyDescent="0.25">
      <c r="AG58" s="2"/>
    </row>
    <row r="59" spans="33:35" x14ac:dyDescent="0.25">
      <c r="AG59" s="2"/>
    </row>
    <row r="60" spans="33:35" x14ac:dyDescent="0.25">
      <c r="AG60" s="2"/>
    </row>
    <row r="61" spans="33:35" x14ac:dyDescent="0.25">
      <c r="AG61" s="2"/>
    </row>
    <row r="62" spans="33:35" x14ac:dyDescent="0.25">
      <c r="AG62" s="2"/>
    </row>
    <row r="63" spans="33:35" x14ac:dyDescent="0.25">
      <c r="AG63" s="2"/>
      <c r="AI63" s="3"/>
    </row>
    <row r="64" spans="33:35" x14ac:dyDescent="0.25">
      <c r="AG64" s="2"/>
    </row>
    <row r="65" spans="33:35" x14ac:dyDescent="0.25">
      <c r="AG65" s="2"/>
    </row>
    <row r="66" spans="33:35" x14ac:dyDescent="0.25">
      <c r="AG66" s="2"/>
    </row>
    <row r="67" spans="33:35" x14ac:dyDescent="0.25">
      <c r="AG67" s="2"/>
    </row>
    <row r="68" spans="33:35" x14ac:dyDescent="0.25">
      <c r="AG68" s="2"/>
    </row>
    <row r="69" spans="33:35" x14ac:dyDescent="0.25">
      <c r="AG69" s="2"/>
    </row>
    <row r="70" spans="33:35" x14ac:dyDescent="0.25">
      <c r="AG70" s="2"/>
      <c r="AI70" s="3"/>
    </row>
    <row r="71" spans="33:35" x14ac:dyDescent="0.25">
      <c r="AG71" s="2"/>
    </row>
    <row r="72" spans="33:35" x14ac:dyDescent="0.25">
      <c r="AG72" s="2"/>
    </row>
    <row r="73" spans="33:35" x14ac:dyDescent="0.25">
      <c r="AG73" s="2"/>
    </row>
    <row r="74" spans="33:35" x14ac:dyDescent="0.25">
      <c r="AG74" s="2"/>
    </row>
    <row r="75" spans="33:35" x14ac:dyDescent="0.25">
      <c r="AG75" s="2"/>
    </row>
    <row r="76" spans="33:35" x14ac:dyDescent="0.25">
      <c r="AG76" s="2"/>
      <c r="AI76" s="3"/>
    </row>
    <row r="77" spans="33:35" x14ac:dyDescent="0.25">
      <c r="AG77" s="2"/>
    </row>
    <row r="78" spans="33:35" x14ac:dyDescent="0.25">
      <c r="AG78" s="2"/>
    </row>
    <row r="79" spans="33:35" x14ac:dyDescent="0.25">
      <c r="AG79" s="2"/>
    </row>
    <row r="80" spans="33:35" x14ac:dyDescent="0.25">
      <c r="AG80" s="2"/>
    </row>
  </sheetData>
  <sheetProtection password="9E55" sheet="1" objects="1" scenarios="1"/>
  <mergeCells count="37">
    <mergeCell ref="E25:H25"/>
    <mergeCell ref="B25:C25"/>
    <mergeCell ref="J1:P1"/>
    <mergeCell ref="A2:G2"/>
    <mergeCell ref="J14:P14"/>
    <mergeCell ref="D10:E10"/>
    <mergeCell ref="D3:E3"/>
    <mergeCell ref="D4:E4"/>
    <mergeCell ref="D5:E5"/>
    <mergeCell ref="D6:E6"/>
    <mergeCell ref="D7:E7"/>
    <mergeCell ref="D11:E11"/>
    <mergeCell ref="J2:P2"/>
    <mergeCell ref="D8:E8"/>
    <mergeCell ref="D9:E9"/>
    <mergeCell ref="O17:P17"/>
    <mergeCell ref="AD5:AH5"/>
    <mergeCell ref="AD6:AH6"/>
    <mergeCell ref="AD7:AH7"/>
    <mergeCell ref="AD8:AH8"/>
    <mergeCell ref="AD9:AH9"/>
    <mergeCell ref="Q2:U2"/>
    <mergeCell ref="B31:T31"/>
    <mergeCell ref="AD10:AH10"/>
    <mergeCell ref="AD11:AH11"/>
    <mergeCell ref="O16:P16"/>
    <mergeCell ref="O18:P18"/>
    <mergeCell ref="O19:P19"/>
    <mergeCell ref="O15:P15"/>
    <mergeCell ref="E23:H23"/>
    <mergeCell ref="E24:H24"/>
    <mergeCell ref="A15:B15"/>
    <mergeCell ref="B29:T29"/>
    <mergeCell ref="B27:T27"/>
    <mergeCell ref="A14:F14"/>
    <mergeCell ref="M18:N18"/>
    <mergeCell ref="M15:N15"/>
  </mergeCells>
  <conditionalFormatting sqref="O20">
    <cfRule type="expression" dxfId="1" priority="2">
      <formula>IF($N$20="",TRUE,FALSE)</formula>
    </cfRule>
  </conditionalFormatting>
  <conditionalFormatting sqref="AI5:AL5 AD5:AD11">
    <cfRule type="cellIs" dxfId="0" priority="1" operator="notEqual">
      <formula>""</formula>
    </cfRule>
  </conditionalFormatting>
  <dataValidations count="4">
    <dataValidation type="list" allowBlank="1" showInputMessage="1" showErrorMessage="1" sqref="J1">
      <formula1>Clubs</formula1>
    </dataValidation>
    <dataValidation type="list" allowBlank="1" showInputMessage="1" showErrorMessage="1" sqref="L5:U11">
      <formula1>Ticks</formula1>
    </dataValidation>
    <dataValidation type="list" allowBlank="1" showInputMessage="1" showErrorMessage="1" sqref="J2">
      <formula1>Quarter</formula1>
    </dataValidation>
    <dataValidation type="list" allowBlank="1" showInputMessage="1" showErrorMessage="1" sqref="O20">
      <formula1>YesNo</formula1>
    </dataValidation>
  </dataValidations>
  <pageMargins left="0.25" right="0.25" top="0.75" bottom="0.75" header="0.3" footer="0.3"/>
  <pageSetup paperSize="9" scale="9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workbookViewId="0">
      <selection activeCell="A41" sqref="A41"/>
    </sheetView>
  </sheetViews>
  <sheetFormatPr defaultRowHeight="15" x14ac:dyDescent="0.25"/>
  <cols>
    <col min="1" max="1" width="39.7109375" bestFit="1" customWidth="1"/>
    <col min="3" max="3" width="10" customWidth="1"/>
    <col min="4" max="4" width="11.28515625" customWidth="1"/>
    <col min="5" max="5" width="11.28515625" bestFit="1" customWidth="1"/>
    <col min="6" max="6" width="11.42578125" customWidth="1"/>
    <col min="7" max="8" width="11.42578125" bestFit="1" customWidth="1"/>
    <col min="9" max="9" width="11.28515625" bestFit="1" customWidth="1"/>
    <col min="10" max="10" width="10.85546875" bestFit="1" customWidth="1"/>
  </cols>
  <sheetData>
    <row r="1" spans="1:10" x14ac:dyDescent="0.25">
      <c r="G1" t="str">
        <f>INDEX(Quarter,1)</f>
        <v>Q1: Oct-Dec</v>
      </c>
      <c r="H1" t="str">
        <f>INDEX(Quarter,2)</f>
        <v>Q2: Jan-Mar</v>
      </c>
      <c r="I1" t="str">
        <f>INDEX(Quarter,3)</f>
        <v>Q3: Apr-Jun</v>
      </c>
      <c r="J1" t="str">
        <f>INDEX(Quarter,4)</f>
        <v>Q4: Jul-Sep</v>
      </c>
    </row>
    <row r="2" spans="1:10" x14ac:dyDescent="0.25">
      <c r="A2" s="1" t="s">
        <v>49</v>
      </c>
      <c r="E2" s="1" t="s">
        <v>34</v>
      </c>
      <c r="F2" t="s">
        <v>24</v>
      </c>
      <c r="G2" s="15">
        <v>2</v>
      </c>
      <c r="H2" s="15">
        <f>G2/4*3</f>
        <v>1.5</v>
      </c>
      <c r="I2" s="15">
        <f>G2/2</f>
        <v>1</v>
      </c>
      <c r="J2" s="15">
        <f>G2/4</f>
        <v>0.5</v>
      </c>
    </row>
    <row r="3" spans="1:10" x14ac:dyDescent="0.25">
      <c r="A3" t="s">
        <v>50</v>
      </c>
      <c r="F3" t="s">
        <v>25</v>
      </c>
      <c r="G3" s="15">
        <v>6</v>
      </c>
      <c r="H3" s="15">
        <f t="shared" ref="H3:H4" si="0">G3/4*3</f>
        <v>4.5</v>
      </c>
      <c r="I3" s="15">
        <f t="shared" ref="I3:I4" si="1">G3/2</f>
        <v>3</v>
      </c>
      <c r="J3" s="15">
        <f t="shared" ref="J3:J4" si="2">G3/4</f>
        <v>1.5</v>
      </c>
    </row>
    <row r="4" spans="1:10" x14ac:dyDescent="0.25">
      <c r="A4" t="s">
        <v>51</v>
      </c>
      <c r="F4" t="s">
        <v>52</v>
      </c>
      <c r="G4" s="15">
        <v>0</v>
      </c>
      <c r="H4" s="15">
        <f t="shared" si="0"/>
        <v>0</v>
      </c>
      <c r="I4" s="15">
        <f t="shared" si="1"/>
        <v>0</v>
      </c>
      <c r="J4" s="15">
        <f t="shared" si="2"/>
        <v>0</v>
      </c>
    </row>
    <row r="5" spans="1:10" x14ac:dyDescent="0.25">
      <c r="A5" t="s">
        <v>53</v>
      </c>
    </row>
    <row r="6" spans="1:10" x14ac:dyDescent="0.25">
      <c r="A6" t="s">
        <v>54</v>
      </c>
    </row>
    <row r="7" spans="1:10" x14ac:dyDescent="0.25">
      <c r="E7" s="1" t="s">
        <v>35</v>
      </c>
      <c r="F7" t="s">
        <v>24</v>
      </c>
      <c r="G7" s="15">
        <v>3</v>
      </c>
      <c r="H7" s="15">
        <f>G7/4*3</f>
        <v>2.25</v>
      </c>
      <c r="I7" s="15">
        <f>G7/2</f>
        <v>1.5</v>
      </c>
      <c r="J7" s="15">
        <f>G7/4</f>
        <v>0.75</v>
      </c>
    </row>
    <row r="8" spans="1:10" x14ac:dyDescent="0.25">
      <c r="F8" t="s">
        <v>25</v>
      </c>
      <c r="G8" s="15">
        <v>6</v>
      </c>
      <c r="H8" s="15">
        <f t="shared" ref="H8:H9" si="3">G8/4*3</f>
        <v>4.5</v>
      </c>
      <c r="I8" s="15">
        <f t="shared" ref="I8:I9" si="4">G8/2</f>
        <v>3</v>
      </c>
      <c r="J8" s="15">
        <f t="shared" ref="J8:J9" si="5">G8/4</f>
        <v>1.5</v>
      </c>
    </row>
    <row r="9" spans="1:10" x14ac:dyDescent="0.25">
      <c r="F9" t="s">
        <v>52</v>
      </c>
      <c r="G9" s="15">
        <v>0</v>
      </c>
      <c r="H9" s="15">
        <f t="shared" si="3"/>
        <v>0</v>
      </c>
      <c r="I9" s="15">
        <f t="shared" si="4"/>
        <v>0</v>
      </c>
      <c r="J9" s="15">
        <f t="shared" si="5"/>
        <v>0</v>
      </c>
    </row>
    <row r="10" spans="1:10" x14ac:dyDescent="0.25">
      <c r="F10" s="5"/>
    </row>
    <row r="12" spans="1:10" x14ac:dyDescent="0.25">
      <c r="A12" s="1" t="s">
        <v>55</v>
      </c>
      <c r="B12" t="s">
        <v>22</v>
      </c>
      <c r="C12" t="s">
        <v>92</v>
      </c>
    </row>
    <row r="13" spans="1:10" x14ac:dyDescent="0.25">
      <c r="A13" t="s">
        <v>114</v>
      </c>
      <c r="B13" s="7">
        <v>2370</v>
      </c>
      <c r="E13" s="1" t="s">
        <v>89</v>
      </c>
      <c r="F13" t="s">
        <v>24</v>
      </c>
      <c r="G13" s="15">
        <v>26</v>
      </c>
      <c r="H13" s="15">
        <f>G13/4*3</f>
        <v>19.5</v>
      </c>
      <c r="I13" s="15">
        <f>G13/2</f>
        <v>13</v>
      </c>
      <c r="J13" s="15">
        <f>G13/4</f>
        <v>6.5</v>
      </c>
    </row>
    <row r="14" spans="1:10" x14ac:dyDescent="0.25">
      <c r="A14" t="s">
        <v>113</v>
      </c>
      <c r="B14" s="7">
        <v>2396</v>
      </c>
      <c r="C14" s="47" t="s">
        <v>24</v>
      </c>
      <c r="F14" t="s">
        <v>25</v>
      </c>
      <c r="G14" s="15">
        <v>41</v>
      </c>
      <c r="H14" s="15">
        <f>G14/4*3</f>
        <v>30.75</v>
      </c>
      <c r="I14" s="15">
        <f>G14/2</f>
        <v>20.5</v>
      </c>
      <c r="J14" s="15">
        <f>G14/4</f>
        <v>10.25</v>
      </c>
    </row>
    <row r="15" spans="1:10" x14ac:dyDescent="0.25">
      <c r="A15" s="6" t="s">
        <v>56</v>
      </c>
      <c r="B15" s="7">
        <v>539</v>
      </c>
      <c r="C15" s="47"/>
      <c r="F15" t="s">
        <v>52</v>
      </c>
      <c r="G15" s="15">
        <v>0</v>
      </c>
      <c r="H15" s="15">
        <f>G15/4*3</f>
        <v>0</v>
      </c>
      <c r="I15" s="15">
        <f>G15/2</f>
        <v>0</v>
      </c>
      <c r="J15" s="15">
        <f>G15/4</f>
        <v>0</v>
      </c>
    </row>
    <row r="16" spans="1:10" x14ac:dyDescent="0.25">
      <c r="A16" s="7" t="s">
        <v>57</v>
      </c>
      <c r="B16" s="7">
        <v>1481</v>
      </c>
      <c r="C16" s="47" t="s">
        <v>24</v>
      </c>
      <c r="G16" s="4"/>
      <c r="H16" s="4"/>
    </row>
    <row r="17" spans="1:8" x14ac:dyDescent="0.25">
      <c r="A17" s="6" t="s">
        <v>58</v>
      </c>
      <c r="B17" s="7">
        <v>547</v>
      </c>
      <c r="C17" s="47"/>
      <c r="G17" s="4"/>
      <c r="H17" s="4"/>
    </row>
    <row r="18" spans="1:8" x14ac:dyDescent="0.25">
      <c r="A18" s="6" t="s">
        <v>59</v>
      </c>
      <c r="B18" s="7">
        <v>1342</v>
      </c>
      <c r="C18" s="4" t="s">
        <v>52</v>
      </c>
    </row>
    <row r="19" spans="1:8" x14ac:dyDescent="0.25">
      <c r="A19" t="s">
        <v>60</v>
      </c>
      <c r="B19" s="7" t="s">
        <v>61</v>
      </c>
      <c r="C19" s="47"/>
    </row>
    <row r="20" spans="1:8" x14ac:dyDescent="0.25">
      <c r="A20" s="7" t="s">
        <v>62</v>
      </c>
      <c r="B20" s="7">
        <v>2102</v>
      </c>
      <c r="C20" s="4" t="s">
        <v>90</v>
      </c>
      <c r="F20" s="1" t="s">
        <v>91</v>
      </c>
    </row>
    <row r="21" spans="1:8" x14ac:dyDescent="0.25">
      <c r="A21" s="7" t="s">
        <v>63</v>
      </c>
      <c r="B21" s="7">
        <v>2101</v>
      </c>
      <c r="C21" s="47" t="s">
        <v>24</v>
      </c>
      <c r="G21" s="15">
        <v>0</v>
      </c>
    </row>
    <row r="22" spans="1:8" x14ac:dyDescent="0.25">
      <c r="A22" s="8" t="s">
        <v>64</v>
      </c>
      <c r="B22" s="7">
        <v>1484</v>
      </c>
      <c r="C22" s="47"/>
      <c r="F22" t="s">
        <v>90</v>
      </c>
      <c r="G22" s="15">
        <v>0</v>
      </c>
    </row>
    <row r="23" spans="1:8" x14ac:dyDescent="0.25">
      <c r="A23" s="8" t="s">
        <v>65</v>
      </c>
      <c r="B23" s="7">
        <v>1736</v>
      </c>
      <c r="C23" s="4" t="s">
        <v>90</v>
      </c>
      <c r="F23" t="s">
        <v>24</v>
      </c>
      <c r="G23" s="15">
        <v>70</v>
      </c>
    </row>
    <row r="24" spans="1:8" x14ac:dyDescent="0.25">
      <c r="A24" s="8" t="s">
        <v>66</v>
      </c>
      <c r="B24" s="7">
        <v>1491</v>
      </c>
      <c r="C24" s="47" t="s">
        <v>24</v>
      </c>
      <c r="F24" t="s">
        <v>52</v>
      </c>
      <c r="G24" s="15">
        <v>135</v>
      </c>
    </row>
    <row r="25" spans="1:8" x14ac:dyDescent="0.25">
      <c r="A25" s="6" t="s">
        <v>67</v>
      </c>
      <c r="B25" s="7">
        <v>542</v>
      </c>
      <c r="C25" s="47"/>
    </row>
    <row r="26" spans="1:8" x14ac:dyDescent="0.25">
      <c r="A26" s="8" t="s">
        <v>68</v>
      </c>
      <c r="B26" s="7">
        <v>545</v>
      </c>
      <c r="C26" s="47"/>
    </row>
    <row r="27" spans="1:8" x14ac:dyDescent="0.25">
      <c r="A27" s="6" t="s">
        <v>69</v>
      </c>
      <c r="B27" s="7" t="s">
        <v>70</v>
      </c>
      <c r="C27" s="47"/>
      <c r="F27" s="1" t="s">
        <v>94</v>
      </c>
    </row>
    <row r="28" spans="1:8" x14ac:dyDescent="0.25">
      <c r="A28" s="8" t="s">
        <v>71</v>
      </c>
      <c r="B28" s="7">
        <v>544</v>
      </c>
      <c r="C28" s="47"/>
      <c r="F28" t="s">
        <v>95</v>
      </c>
    </row>
    <row r="29" spans="1:8" x14ac:dyDescent="0.25">
      <c r="A29" s="8" t="s">
        <v>72</v>
      </c>
      <c r="B29" s="7">
        <v>1343</v>
      </c>
      <c r="C29" s="47" t="s">
        <v>24</v>
      </c>
      <c r="F29" t="s">
        <v>96</v>
      </c>
    </row>
    <row r="30" spans="1:8" x14ac:dyDescent="0.25">
      <c r="A30" s="6" t="s">
        <v>73</v>
      </c>
      <c r="B30" s="7">
        <v>538</v>
      </c>
      <c r="C30" s="47"/>
    </row>
    <row r="31" spans="1:8" x14ac:dyDescent="0.25">
      <c r="A31" s="6" t="s">
        <v>74</v>
      </c>
      <c r="B31" s="7">
        <v>1807</v>
      </c>
      <c r="C31" s="47"/>
    </row>
    <row r="32" spans="1:8" x14ac:dyDescent="0.25">
      <c r="A32" s="8" t="s">
        <v>75</v>
      </c>
      <c r="B32" s="7">
        <v>1974</v>
      </c>
      <c r="C32" s="47" t="s">
        <v>24</v>
      </c>
    </row>
    <row r="33" spans="1:3" x14ac:dyDescent="0.25">
      <c r="A33" s="6" t="s">
        <v>47</v>
      </c>
      <c r="B33" s="7" t="s">
        <v>48</v>
      </c>
      <c r="C33" s="47"/>
    </row>
    <row r="34" spans="1:3" x14ac:dyDescent="0.25">
      <c r="A34" s="7" t="s">
        <v>76</v>
      </c>
      <c r="B34" s="7">
        <v>1793</v>
      </c>
      <c r="C34" s="47" t="s">
        <v>24</v>
      </c>
    </row>
    <row r="35" spans="1:3" x14ac:dyDescent="0.25">
      <c r="A35" s="6" t="s">
        <v>77</v>
      </c>
      <c r="B35" s="7">
        <v>549</v>
      </c>
      <c r="C35" s="47"/>
    </row>
    <row r="36" spans="1:3" x14ac:dyDescent="0.25">
      <c r="A36" s="6" t="s">
        <v>116</v>
      </c>
      <c r="B36" s="7" t="s">
        <v>117</v>
      </c>
      <c r="C36" s="47" t="s">
        <v>24</v>
      </c>
    </row>
    <row r="37" spans="1:3" x14ac:dyDescent="0.25">
      <c r="A37" s="6" t="s">
        <v>78</v>
      </c>
      <c r="B37" s="7">
        <v>535</v>
      </c>
      <c r="C37" s="47"/>
    </row>
    <row r="38" spans="1:3" x14ac:dyDescent="0.25">
      <c r="A38" s="6" t="s">
        <v>79</v>
      </c>
      <c r="B38" s="7" t="s">
        <v>80</v>
      </c>
      <c r="C38" s="47" t="s">
        <v>24</v>
      </c>
    </row>
    <row r="39" spans="1:3" x14ac:dyDescent="0.25">
      <c r="A39" s="6" t="s">
        <v>81</v>
      </c>
      <c r="B39" s="7">
        <v>537</v>
      </c>
      <c r="C39" s="47"/>
    </row>
    <row r="40" spans="1:3" x14ac:dyDescent="0.25">
      <c r="A40" s="8" t="s">
        <v>82</v>
      </c>
      <c r="B40" s="7">
        <v>1932</v>
      </c>
      <c r="C40" s="47" t="s">
        <v>24</v>
      </c>
    </row>
    <row r="41" spans="1:3" x14ac:dyDescent="0.25">
      <c r="A41" s="6" t="s">
        <v>83</v>
      </c>
      <c r="B41" s="7">
        <v>1554</v>
      </c>
      <c r="C41" s="47"/>
    </row>
    <row r="42" spans="1:3" x14ac:dyDescent="0.25">
      <c r="A42" s="8" t="s">
        <v>84</v>
      </c>
      <c r="B42" s="7" t="s">
        <v>112</v>
      </c>
      <c r="C42" s="47" t="s">
        <v>24</v>
      </c>
    </row>
    <row r="43" spans="1:3" x14ac:dyDescent="0.25">
      <c r="A43" s="8" t="s">
        <v>85</v>
      </c>
      <c r="B43" s="7">
        <v>541</v>
      </c>
      <c r="C43" s="47"/>
    </row>
    <row r="44" spans="1:3" x14ac:dyDescent="0.25">
      <c r="A44" s="8" t="s">
        <v>86</v>
      </c>
      <c r="B44" s="7">
        <v>543</v>
      </c>
      <c r="C44" s="47"/>
    </row>
    <row r="45" spans="1:3" x14ac:dyDescent="0.25">
      <c r="A45" s="8" t="s">
        <v>87</v>
      </c>
      <c r="B45" s="7">
        <v>1464</v>
      </c>
      <c r="C45" s="47" t="s">
        <v>24</v>
      </c>
    </row>
    <row r="46" spans="1:3" x14ac:dyDescent="0.25">
      <c r="A46" s="8" t="s">
        <v>88</v>
      </c>
      <c r="B46" s="7">
        <v>548</v>
      </c>
      <c r="C46" s="47"/>
    </row>
    <row r="49" spans="1:1" x14ac:dyDescent="0.25">
      <c r="A49" s="1" t="s">
        <v>93</v>
      </c>
    </row>
    <row r="50" spans="1:1" ht="22.5" x14ac:dyDescent="0.25">
      <c r="A50" s="16" t="s">
        <v>18</v>
      </c>
    </row>
    <row r="51" spans="1:1" ht="22.5" x14ac:dyDescent="0.25">
      <c r="A51" s="16" t="s">
        <v>17</v>
      </c>
    </row>
  </sheetData>
  <sortState ref="A13:C45">
    <sortCondition ref="A13"/>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19</vt:i4>
      </vt:variant>
    </vt:vector>
  </HeadingPairs>
  <TitlesOfParts>
    <vt:vector size="21" baseType="lpstr">
      <vt:lpstr>Updates</vt:lpstr>
      <vt:lpstr>Definitions</vt:lpstr>
      <vt:lpstr>ClubNumber</vt:lpstr>
      <vt:lpstr>Clubs</vt:lpstr>
      <vt:lpstr>ClubType</vt:lpstr>
      <vt:lpstr>County_Junior_Fees</vt:lpstr>
      <vt:lpstr>County_Senior_Fees</vt:lpstr>
      <vt:lpstr>County_Uni_Fees</vt:lpstr>
      <vt:lpstr>EnBloc</vt:lpstr>
      <vt:lpstr>GNAS_EnBloc_Fees</vt:lpstr>
      <vt:lpstr>GNAS_Junior_Fees</vt:lpstr>
      <vt:lpstr>GNAS_Senior_Fees</vt:lpstr>
      <vt:lpstr>Junior_Ticks</vt:lpstr>
      <vt:lpstr>Updates!Print_Area</vt:lpstr>
      <vt:lpstr>Quarter</vt:lpstr>
      <vt:lpstr>Region_Junior_Fees</vt:lpstr>
      <vt:lpstr>Region_Senior_Fees</vt:lpstr>
      <vt:lpstr>Region_Uni_Fees</vt:lpstr>
      <vt:lpstr>Senior_Ticks</vt:lpstr>
      <vt:lpstr>Ticks</vt:lpstr>
      <vt:lpstr>YesNo</vt:lpstr>
    </vt:vector>
  </TitlesOfParts>
  <Company>Somerset County Archery Association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Membership Update Form</dc:title>
  <dc:subject>Member Updates Form</dc:subject>
  <dc:creator>Chris Read</dc:creator>
  <dc:description>Affiliation Year 2015/2016 - Version 14</dc:description>
  <cp:lastModifiedBy>Chris</cp:lastModifiedBy>
  <cp:lastPrinted>2016-03-23T19:17:56Z</cp:lastPrinted>
  <dcterms:created xsi:type="dcterms:W3CDTF">2012-02-19T18:12:11Z</dcterms:created>
  <dcterms:modified xsi:type="dcterms:W3CDTF">2016-03-23T19:19:21Z</dcterms:modified>
  <cp:category>Archery, Updates, Affiliations</cp:category>
</cp:coreProperties>
</file>